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1"/>
  </bookViews>
  <sheets>
    <sheet name="ORÇAMENTO" sheetId="1" r:id="rId1"/>
    <sheet name="CRONOGRAMA" sheetId="2" r:id="rId2"/>
  </sheets>
  <calcPr calcId="152511"/>
</workbook>
</file>

<file path=xl/calcChain.xml><?xml version="1.0" encoding="utf-8"?>
<calcChain xmlns="http://schemas.openxmlformats.org/spreadsheetml/2006/main">
  <c r="E35" i="2" l="1"/>
  <c r="D34" i="2"/>
  <c r="F34" i="2"/>
  <c r="E34" i="2"/>
  <c r="E31" i="2"/>
  <c r="F31" i="2"/>
  <c r="C35" i="2"/>
  <c r="B35" i="2"/>
  <c r="C32" i="2"/>
  <c r="B32" i="2"/>
  <c r="C29" i="2"/>
  <c r="B29" i="2"/>
  <c r="C26" i="2"/>
  <c r="E28" i="2" s="1"/>
  <c r="B26" i="2"/>
  <c r="C23" i="2"/>
  <c r="E25" i="2" s="1"/>
  <c r="B23" i="2"/>
  <c r="C20" i="2"/>
  <c r="B20" i="2"/>
  <c r="C17" i="2"/>
  <c r="F19" i="2" s="1"/>
  <c r="B17" i="2"/>
  <c r="C14" i="2"/>
  <c r="D16" i="2" s="1"/>
  <c r="B14" i="2"/>
  <c r="E29" i="2"/>
  <c r="F28" i="2"/>
  <c r="F25" i="2"/>
  <c r="D22" i="2"/>
  <c r="E20" i="2"/>
  <c r="D20" i="2"/>
  <c r="E22" i="2"/>
  <c r="E16" i="2"/>
  <c r="F37" i="2" l="1"/>
  <c r="F39" i="2" s="1"/>
  <c r="D31" i="2"/>
  <c r="F16" i="2"/>
  <c r="D25" i="2"/>
  <c r="E19" i="2"/>
  <c r="F22" i="2"/>
  <c r="D28" i="2"/>
  <c r="D37" i="2"/>
  <c r="D39" i="2" s="1"/>
  <c r="D19" i="2"/>
  <c r="E37" i="2"/>
  <c r="E39" i="2" s="1"/>
  <c r="C38" i="2" l="1"/>
  <c r="E40" i="2"/>
  <c r="E41" i="2" s="1"/>
  <c r="F40" i="2"/>
  <c r="F41" i="2" s="1"/>
  <c r="D38" i="2" l="1"/>
  <c r="D40" i="2"/>
  <c r="C40" i="2" s="1"/>
  <c r="E38" i="2" l="1"/>
  <c r="F38" i="2"/>
  <c r="D41" i="2"/>
  <c r="C41" i="2" l="1"/>
  <c r="D43" i="2"/>
  <c r="E43" i="2" s="1"/>
  <c r="D42" i="2" l="1"/>
  <c r="F43" i="2"/>
  <c r="F42" i="2" s="1"/>
  <c r="E42" i="2"/>
  <c r="F51" i="1" l="1"/>
  <c r="N19" i="1"/>
  <c r="M19" i="1"/>
  <c r="F41" i="1"/>
  <c r="O19" i="1" l="1"/>
  <c r="F19" i="1" s="1"/>
  <c r="F52" i="1"/>
  <c r="I51" i="1"/>
  <c r="I52" i="1"/>
  <c r="J52" i="1" l="1"/>
  <c r="F37" i="1"/>
  <c r="F8" i="1"/>
  <c r="F47" i="1"/>
  <c r="J51" i="1"/>
  <c r="J41" i="1"/>
  <c r="J50" i="1" l="1"/>
  <c r="J40" i="1" l="1"/>
  <c r="J27" i="1"/>
  <c r="J26" i="1"/>
  <c r="J44" i="1"/>
  <c r="I48" i="1"/>
  <c r="J48" i="1" s="1"/>
  <c r="I47" i="1"/>
  <c r="J47" i="1" s="1"/>
  <c r="I45" i="1"/>
  <c r="J45" i="1" s="1"/>
  <c r="F46" i="1"/>
  <c r="J46" i="1" l="1"/>
  <c r="J43" i="1" s="1"/>
  <c r="I38" i="1" l="1"/>
  <c r="J38" i="1" s="1"/>
  <c r="H36" i="1"/>
  <c r="G36" i="1"/>
  <c r="F35" i="1" l="1"/>
  <c r="I32" i="1" l="1"/>
  <c r="F32" i="1"/>
  <c r="I31" i="1"/>
  <c r="F31" i="1"/>
  <c r="F25" i="1"/>
  <c r="F24" i="1"/>
  <c r="I22" i="1"/>
  <c r="J22" i="1" s="1"/>
  <c r="F20" i="1"/>
  <c r="F7" i="1"/>
  <c r="I11" i="1"/>
  <c r="J11" i="1" s="1"/>
  <c r="I12" i="1"/>
  <c r="J12" i="1" s="1"/>
  <c r="I15" i="1"/>
  <c r="J15" i="1" s="1"/>
  <c r="I18" i="1"/>
  <c r="J18" i="1" s="1"/>
  <c r="I19" i="1"/>
  <c r="I20" i="1"/>
  <c r="I21" i="1"/>
  <c r="J21" i="1" s="1"/>
  <c r="I23" i="1"/>
  <c r="J23" i="1" s="1"/>
  <c r="I24" i="1"/>
  <c r="I25" i="1"/>
  <c r="I35" i="1"/>
  <c r="J35" i="1" s="1"/>
  <c r="I36" i="1"/>
  <c r="J36" i="1" s="1"/>
  <c r="I37" i="1"/>
  <c r="I39" i="1"/>
  <c r="J39" i="1" s="1"/>
  <c r="I6" i="1"/>
  <c r="J6" i="1" s="1"/>
  <c r="I7" i="1"/>
  <c r="I8" i="1"/>
  <c r="J32" i="1" l="1"/>
  <c r="J24" i="1"/>
  <c r="J7" i="1"/>
  <c r="J37" i="1"/>
  <c r="J34" i="1" s="1"/>
  <c r="J25" i="1"/>
  <c r="J10" i="1"/>
  <c r="J31" i="1"/>
  <c r="J30" i="1" s="1"/>
  <c r="J20" i="1"/>
  <c r="J14" i="1"/>
  <c r="J8" i="1"/>
  <c r="J19" i="1"/>
  <c r="J17" i="1" l="1"/>
  <c r="J5" i="1"/>
  <c r="J54" i="1" l="1"/>
  <c r="J55" i="1" s="1"/>
  <c r="J56" i="1" s="1"/>
</calcChain>
</file>

<file path=xl/sharedStrings.xml><?xml version="1.0" encoding="utf-8"?>
<sst xmlns="http://schemas.openxmlformats.org/spreadsheetml/2006/main" count="188" uniqueCount="140">
  <si>
    <t>SERVIÇOS PRELIMINARES</t>
  </si>
  <si>
    <t>M²</t>
  </si>
  <si>
    <t>UNID</t>
  </si>
  <si>
    <t>PLACA DE OBRA</t>
  </si>
  <si>
    <t xml:space="preserve">EPI/PPRA/PCMSO/EXAMES (&lt; 20 EMPREGADOS) </t>
  </si>
  <si>
    <t>SERVIÇO EM TERRA</t>
  </si>
  <si>
    <t>ESCAVACAO MANUAL DE VALAS &lt; 1 MTS. (OBRAS CIVIS)</t>
  </si>
  <si>
    <t>M³</t>
  </si>
  <si>
    <t>040101</t>
  </si>
  <si>
    <t>REATERRO COM APILOAMENTO</t>
  </si>
  <si>
    <t>040902</t>
  </si>
  <si>
    <t>FUNDAÇÕES E SONDAGENS</t>
  </si>
  <si>
    <t>ESTACA A TRADO DIAM.25 CM SEM FERRO</t>
  </si>
  <si>
    <t>050301</t>
  </si>
  <si>
    <t>M</t>
  </si>
  <si>
    <t>INST. ELÉT./TELEFÔNICA/CABEAMENTO ESTRUTURADO</t>
  </si>
  <si>
    <t>CAIXA DE PASSAGEM 40X40 SEM FUNDO COM TAMPA CONCRETO</t>
  </si>
  <si>
    <t>070111</t>
  </si>
  <si>
    <t>CABO ISOLADO PP 3 X 4,0 MM2</t>
  </si>
  <si>
    <t>070560</t>
  </si>
  <si>
    <t>REFLETOR 400 W P/BASE E-40</t>
  </si>
  <si>
    <t>072282</t>
  </si>
  <si>
    <t>QUADRO DE DISTRIBUICAO SB-18E</t>
  </si>
  <si>
    <t>072215</t>
  </si>
  <si>
    <t>FITA DE AUTO FUSAO, ROLO E 10,00 MM</t>
  </si>
  <si>
    <t>071321</t>
  </si>
  <si>
    <t>FITA ISOLANTE, ROLO DE 20,00 M</t>
  </si>
  <si>
    <t>071331</t>
  </si>
  <si>
    <t>LAMPADA VAPOR METALICO OVOIDE 400 W</t>
  </si>
  <si>
    <t>071527</t>
  </si>
  <si>
    <t>REATOR AFP V.METALICO 400 W</t>
  </si>
  <si>
    <t>072238</t>
  </si>
  <si>
    <t>DIVERSOS</t>
  </si>
  <si>
    <t>ALAMBRADO CANO FERRO GALVANIZADO 2" E TELA H=2M PADRÃO AGETOP</t>
  </si>
  <si>
    <t>TRAVES EM FERRO GALVANIZADO PARA CAMPO DE FUTEBOL EM AREIA (ASSENT./PINTADAS) 2,00X5,00M - 2 UNID.</t>
  </si>
  <si>
    <t>CJ</t>
  </si>
  <si>
    <t>271106</t>
  </si>
  <si>
    <t>MEIO FIO PD. AGETOP EM CONC. PRÉ MOLD. RETO/CURVO (9v12X30X100CM), FC28=20MPA COM ARGAM.(1CI:3ARMLC) P/ARREMATE DO REJUNT. - INCLUSO ESCAV./APILOAM./REATERRO E CONC.FC28= 10MPA P/ ASSENTAM. E CHUMBAMENTO</t>
  </si>
  <si>
    <t>271715</t>
  </si>
  <si>
    <t>270701</t>
  </si>
  <si>
    <t>LOCACAO DA OBRA COM CAVALETE</t>
  </si>
  <si>
    <t>020702</t>
  </si>
  <si>
    <t>PINTURA</t>
  </si>
  <si>
    <t>PINT.ESMALTE/ESQUAD.FERRO C/FUNDO ANTICOR</t>
  </si>
  <si>
    <t>261602</t>
  </si>
  <si>
    <t>PINTURA PVA LATEX 2 DEMAOS SEM SELADOR</t>
  </si>
  <si>
    <t>261307</t>
  </si>
  <si>
    <t>TOTAL</t>
  </si>
  <si>
    <t>BDI 25%</t>
  </si>
  <si>
    <t>TOTAL GERAL</t>
  </si>
  <si>
    <t>1.0</t>
  </si>
  <si>
    <t>6.0</t>
  </si>
  <si>
    <t>2.0</t>
  </si>
  <si>
    <t>ITEM</t>
  </si>
  <si>
    <t>COD</t>
  </si>
  <si>
    <t>DESCRIÇÃO DOS SERVIÇOS</t>
  </si>
  <si>
    <t>UNIDADE</t>
  </si>
  <si>
    <t>QUANTIDADE</t>
  </si>
  <si>
    <t>MATERIAL$</t>
  </si>
  <si>
    <t>M.O. $</t>
  </si>
  <si>
    <t>P. UNIT $</t>
  </si>
  <si>
    <t>P. TOTAL$</t>
  </si>
  <si>
    <t>2.1</t>
  </si>
  <si>
    <t>2.2</t>
  </si>
  <si>
    <t>3.0</t>
  </si>
  <si>
    <t>3.1</t>
  </si>
  <si>
    <t>4.0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</si>
  <si>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</si>
  <si>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</si>
  <si>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</si>
  <si>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</si>
  <si>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</si>
  <si>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</si>
  <si>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</si>
  <si>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</si>
  <si>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</si>
  <si>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</si>
  <si>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6.1</t>
  </si>
  <si>
    <t>6.2</t>
  </si>
  <si>
    <t>7.1</t>
  </si>
  <si>
    <t>7.2</t>
  </si>
  <si>
    <t>7.3</t>
  </si>
  <si>
    <t>7.4</t>
  </si>
  <si>
    <t>7.5</t>
  </si>
  <si>
    <t>PISO COMPACTAÇÃO AGREGADOS</t>
  </si>
  <si>
    <t>INSTALAÇÃO DE GRAMA SINTETICA E INSUMOS</t>
  </si>
  <si>
    <t>1.1</t>
  </si>
  <si>
    <t>1.2</t>
  </si>
  <si>
    <t>1.3</t>
  </si>
  <si>
    <t>SINAPI / AGETOP</t>
  </si>
  <si>
    <t>AGETOP</t>
  </si>
  <si>
    <t>21301</t>
  </si>
  <si>
    <t>21602</t>
  </si>
  <si>
    <t>Preço base: SINAPI MAIO 2016 DESONERADA / AGETOP SETEMBRO 2015</t>
  </si>
  <si>
    <t>COTAÇÃO EXTERNA</t>
  </si>
  <si>
    <t>REDE PROTECAO DE NYLON COM GANCHOS E BUCHAS S8</t>
  </si>
  <si>
    <t>270603</t>
  </si>
  <si>
    <t>SINAPI</t>
  </si>
  <si>
    <t>SERVICOS TOPOGRAFICOS</t>
  </si>
  <si>
    <t>M2</t>
  </si>
  <si>
    <t>REGULARIZAÇÃO E COMPACTAÇÃO DE SUBLEITO</t>
  </si>
  <si>
    <t>REGULARIZACAO E COMPACTACAO MANUAL DE TERRENO COM SOQUETE</t>
  </si>
  <si>
    <t>ESTABILIZAÇÃO BRITA GRADUADA-USINA (BP)</t>
  </si>
  <si>
    <t>M3</t>
  </si>
  <si>
    <t>CAPA SELANTE C/ PÓ DE PEDRA (BP)</t>
  </si>
  <si>
    <t>CABO DE COBRE NU 6MM2 - FORNECIMENTO E INSTALACAO</t>
  </si>
  <si>
    <t>ML</t>
  </si>
  <si>
    <t>HASTE DE TERRA CANTONEIRA GALVANIZADA L=2,00M COM CONEXOES</t>
  </si>
  <si>
    <t>UND.</t>
  </si>
  <si>
    <t>PORTAO PARA PEDESTRES EM BARRAS DE FERRO RETANGULAR CHATA E TELA DE ARAME GALVANIZADO, FIO 8 BWG, MALHA QUADRADA 5X5CM, INCLUSIVE CADEADO E PINTURA PVA EM PILARES DE APOIO DE CONCRETO</t>
  </si>
  <si>
    <t>8.1</t>
  </si>
  <si>
    <t>8.2</t>
  </si>
  <si>
    <r>
      <rPr>
        <sz val="7"/>
        <rFont val="Arial"/>
        <family val="2"/>
      </rPr>
      <t>SINAPI</t>
    </r>
  </si>
  <si>
    <r>
      <rPr>
        <b/>
        <sz val="7"/>
        <rFont val="Arial"/>
        <family val="2"/>
      </rPr>
      <t>ADMINISTRAÇÃO CENTRAL</t>
    </r>
  </si>
  <si>
    <r>
      <rPr>
        <sz val="7"/>
        <rFont val="Arial"/>
        <family val="2"/>
      </rPr>
      <t>h</t>
    </r>
  </si>
  <si>
    <r>
      <rPr>
        <sz val="7"/>
        <rFont val="Arial"/>
        <family val="2"/>
      </rPr>
      <t>AGETOP</t>
    </r>
  </si>
  <si>
    <t>VIGIA DE OBRAS - (NOTURNO E NO SÁBADO/DOMINGO DIURNO) - O.C</t>
  </si>
  <si>
    <t>h</t>
  </si>
  <si>
    <t>LIMPEZA FINAL DA OBRA</t>
  </si>
  <si>
    <t>ENCARREGADO - (OBRAS CIVIS)</t>
  </si>
  <si>
    <t>CRONOGRAMA FISICO FINANCEIRO - CONSTRUÇÃO DE 01 (UM) CAMPO DE FUTEBOL SOCIETY 18X36</t>
  </si>
  <si>
    <r>
      <rPr>
        <b/>
        <sz val="12"/>
        <rFont val="Arial"/>
        <family val="2"/>
      </rPr>
      <t>ITEM</t>
    </r>
  </si>
  <si>
    <r>
      <rPr>
        <b/>
        <sz val="12"/>
        <rFont val="Arial"/>
        <family val="2"/>
      </rPr>
      <t>SERVIÇOS</t>
    </r>
  </si>
  <si>
    <r>
      <rPr>
        <b/>
        <sz val="12"/>
        <rFont val="Arial"/>
        <family val="2"/>
      </rPr>
      <t>VALOR (R$)</t>
    </r>
  </si>
  <si>
    <t>Meses</t>
  </si>
  <si>
    <r>
      <rPr>
        <b/>
        <sz val="10"/>
        <rFont val="Arial"/>
        <family val="2"/>
      </rPr>
      <t>TOTAL SIMPLES</t>
    </r>
  </si>
  <si>
    <t>B.D.I. 25%</t>
  </si>
  <si>
    <r>
      <rPr>
        <b/>
        <sz val="10"/>
        <rFont val="Arial"/>
        <family val="2"/>
      </rPr>
      <t>TOTAL COM B.D.I.</t>
    </r>
  </si>
  <si>
    <r>
      <rPr>
        <b/>
        <sz val="10"/>
        <rFont val="Arial"/>
        <family val="2"/>
      </rPr>
      <t>TOTAL</t>
    </r>
  </si>
  <si>
    <r>
      <rPr>
        <b/>
        <sz val="10"/>
        <rFont val="Arial"/>
        <family val="2"/>
      </rPr>
      <t>ACUMULADOS</t>
    </r>
  </si>
  <si>
    <t>PROPRIETÁRIO:</t>
  </si>
  <si>
    <t>EDITAL CARTA CONVITE Nº XX/2016</t>
  </si>
  <si>
    <t>5.0</t>
  </si>
  <si>
    <t>5.1</t>
  </si>
  <si>
    <t>5.2</t>
  </si>
  <si>
    <t>6.3</t>
  </si>
  <si>
    <t>6.4</t>
  </si>
  <si>
    <t>6.5</t>
  </si>
  <si>
    <t>6.6</t>
  </si>
  <si>
    <t>6.7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</si>
</sst>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0.0;###0.0"/>
    <numFmt numFmtId="165" formatCode="###0;###0"/>
    <numFmt numFmtId="166" formatCode="###00;###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7"/>
      <color rgb="FF00000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Alignment="1">
      <alignment horizontal="center"/>
    </xf>
    <xf numFmtId="43" fontId="0" fillId="0" borderId="0" xfId="0" applyNumberFormat="1"/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43" fontId="0" fillId="0" borderId="1" xfId="0" applyNumberFormat="1" applyBorder="1"/>
    <xf numFmtId="0" fontId="0" fillId="0" borderId="1" xfId="0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49" fontId="0" fillId="0" borderId="3" xfId="0" applyNumberFormat="1" applyBorder="1" applyAlignment="1">
      <alignment horizontal="center"/>
    </xf>
    <xf numFmtId="0" fontId="1" fillId="0" borderId="3" xfId="0" applyFont="1" applyBorder="1"/>
    <xf numFmtId="0" fontId="0" fillId="0" borderId="3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43" fontId="0" fillId="0" borderId="3" xfId="0" applyNumberFormat="1" applyBorder="1"/>
    <xf numFmtId="0" fontId="0" fillId="0" borderId="3" xfId="0" applyBorder="1"/>
    <xf numFmtId="43" fontId="1" fillId="0" borderId="4" xfId="0" applyNumberFormat="1" applyFont="1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2" fontId="0" fillId="0" borderId="1" xfId="0" applyNumberFormat="1" applyBorder="1" applyAlignment="1">
      <alignment horizontal="center" vertical="center"/>
    </xf>
    <xf numFmtId="43" fontId="0" fillId="0" borderId="1" xfId="0" applyNumberFormat="1" applyBorder="1" applyAlignment="1">
      <alignment horizontal="center" vertical="center"/>
    </xf>
    <xf numFmtId="43" fontId="0" fillId="0" borderId="1" xfId="0" applyNumberFormat="1" applyBorder="1" applyAlignment="1">
      <alignment vertical="center"/>
    </xf>
    <xf numFmtId="49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43" fontId="1" fillId="0" borderId="3" xfId="0" applyNumberFormat="1" applyFont="1" applyBorder="1"/>
    <xf numFmtId="0" fontId="1" fillId="0" borderId="4" xfId="0" applyFont="1" applyBorder="1"/>
    <xf numFmtId="43" fontId="0" fillId="2" borderId="1" xfId="0" applyNumberFormat="1" applyFill="1" applyBorder="1" applyAlignment="1">
      <alignment vertical="center"/>
    </xf>
    <xf numFmtId="43" fontId="0" fillId="2" borderId="1" xfId="0" applyNumberFormat="1" applyFill="1" applyBorder="1"/>
    <xf numFmtId="44" fontId="0" fillId="0" borderId="0" xfId="2" applyFont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43" fontId="1" fillId="0" borderId="1" xfId="0" applyNumberFormat="1" applyFont="1" applyBorder="1"/>
    <xf numFmtId="0" fontId="0" fillId="2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left" vertical="top" wrapText="1"/>
    </xf>
    <xf numFmtId="165" fontId="4" fillId="0" borderId="0" xfId="0" applyNumberFormat="1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 wrapText="1"/>
    </xf>
    <xf numFmtId="43" fontId="4" fillId="0" borderId="0" xfId="1" applyFont="1" applyFill="1" applyBorder="1" applyAlignment="1">
      <alignment horizontal="left" vertical="top" wrapText="1"/>
    </xf>
    <xf numFmtId="44" fontId="5" fillId="0" borderId="0" xfId="2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0" fontId="0" fillId="0" borderId="0" xfId="0" applyNumberFormat="1" applyFill="1" applyBorder="1" applyAlignment="1">
      <alignment horizontal="left" vertical="top" wrapText="1"/>
    </xf>
    <xf numFmtId="44" fontId="5" fillId="0" borderId="5" xfId="2" applyFont="1" applyFill="1" applyBorder="1" applyAlignment="1">
      <alignment horizontal="left" vertical="top" wrapText="1"/>
    </xf>
    <xf numFmtId="43" fontId="1" fillId="0" borderId="3" xfId="0" applyNumberFormat="1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top" wrapText="1"/>
    </xf>
    <xf numFmtId="165" fontId="8" fillId="4" borderId="1" xfId="0" applyNumberFormat="1" applyFont="1" applyFill="1" applyBorder="1" applyAlignment="1">
      <alignment horizontal="center" vertical="center" wrapText="1"/>
    </xf>
    <xf numFmtId="165" fontId="8" fillId="4" borderId="12" xfId="0" applyNumberFormat="1" applyFont="1" applyFill="1" applyBorder="1" applyAlignment="1">
      <alignment horizontal="center" vertical="center" wrapText="1"/>
    </xf>
    <xf numFmtId="166" fontId="9" fillId="0" borderId="1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vertical="center" wrapText="1"/>
    </xf>
    <xf numFmtId="44" fontId="10" fillId="0" borderId="1" xfId="0" applyNumberFormat="1" applyFont="1" applyFill="1" applyBorder="1" applyAlignment="1">
      <alignment horizontal="left" wrapText="1"/>
    </xf>
    <xf numFmtId="9" fontId="11" fillId="2" borderId="1" xfId="3" applyFont="1" applyFill="1" applyBorder="1" applyAlignment="1">
      <alignment horizontal="center" vertical="center" wrapText="1"/>
    </xf>
    <xf numFmtId="9" fontId="11" fillId="2" borderId="12" xfId="3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wrapText="1"/>
    </xf>
    <xf numFmtId="0" fontId="0" fillId="2" borderId="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44" fontId="11" fillId="2" borderId="1" xfId="2" applyFont="1" applyFill="1" applyBorder="1" applyAlignment="1">
      <alignment horizontal="center" vertical="center" wrapText="1"/>
    </xf>
    <xf numFmtId="44" fontId="0" fillId="2" borderId="1" xfId="2" applyFont="1" applyFill="1" applyBorder="1" applyAlignment="1">
      <alignment horizontal="center" vertical="center" wrapText="1"/>
    </xf>
    <xf numFmtId="44" fontId="0" fillId="2" borderId="12" xfId="2" applyFont="1" applyFill="1" applyBorder="1" applyAlignment="1">
      <alignment horizontal="center" vertical="center" wrapText="1"/>
    </xf>
    <xf numFmtId="44" fontId="11" fillId="2" borderId="12" xfId="2" applyFont="1" applyFill="1" applyBorder="1" applyAlignment="1">
      <alignment horizontal="center" vertical="center" wrapText="1"/>
    </xf>
    <xf numFmtId="44" fontId="11" fillId="0" borderId="1" xfId="2" applyFont="1" applyFill="1" applyBorder="1" applyAlignment="1">
      <alignment horizontal="center" vertical="center" wrapText="1"/>
    </xf>
    <xf numFmtId="44" fontId="0" fillId="0" borderId="1" xfId="2" applyFont="1" applyFill="1" applyBorder="1" applyAlignment="1">
      <alignment horizontal="center" vertical="center" wrapText="1"/>
    </xf>
    <xf numFmtId="44" fontId="0" fillId="0" borderId="12" xfId="2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right" vertical="top" wrapText="1"/>
    </xf>
    <xf numFmtId="44" fontId="10" fillId="0" borderId="1" xfId="0" applyNumberFormat="1" applyFont="1" applyFill="1" applyBorder="1" applyAlignment="1">
      <alignment horizontal="left" vertical="top" wrapText="1"/>
    </xf>
    <xf numFmtId="10" fontId="11" fillId="0" borderId="1" xfId="3" applyNumberFormat="1" applyFont="1" applyFill="1" applyBorder="1" applyAlignment="1">
      <alignment horizontal="center" vertical="center" wrapText="1"/>
    </xf>
    <xf numFmtId="10" fontId="11" fillId="0" borderId="12" xfId="3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top" wrapText="1"/>
    </xf>
    <xf numFmtId="44" fontId="10" fillId="0" borderId="1" xfId="0" applyNumberFormat="1" applyFont="1" applyFill="1" applyBorder="1" applyAlignment="1">
      <alignment horizontal="center" vertical="center" wrapText="1"/>
    </xf>
    <xf numFmtId="44" fontId="10" fillId="0" borderId="12" xfId="0" applyNumberFormat="1" applyFont="1" applyFill="1" applyBorder="1" applyAlignment="1">
      <alignment horizontal="center" vertical="center" wrapText="1"/>
    </xf>
    <xf numFmtId="44" fontId="10" fillId="0" borderId="1" xfId="0" applyNumberFormat="1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left" vertical="center" wrapText="1"/>
    </xf>
    <xf numFmtId="44" fontId="10" fillId="0" borderId="14" xfId="0" applyNumberFormat="1" applyFont="1" applyFill="1" applyBorder="1" applyAlignment="1">
      <alignment horizontal="center" vertical="center" wrapText="1"/>
    </xf>
    <xf numFmtId="44" fontId="10" fillId="0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17"/>
  <sheetViews>
    <sheetView topLeftCell="A22" workbookViewId="0">
      <selection activeCell="A53" sqref="A53"/>
    </sheetView>
  </sheetViews>
  <sheetFormatPr defaultRowHeight="14.4" x14ac:dyDescent="0.3"/>
  <cols>
    <col min="1" max="1" width="9.109375" style="6"/>
    <col min="2" max="2" width="8.88671875" style="6"/>
    <col min="3" max="3" width="9.109375" style="4"/>
    <col min="4" max="4" width="69" bestFit="1" customWidth="1"/>
    <col min="5" max="5" width="9.109375" style="1"/>
    <col min="6" max="6" width="11.44140625" style="3" customWidth="1"/>
    <col min="7" max="7" width="12.109375" style="2" bestFit="1" customWidth="1"/>
    <col min="8" max="8" width="10.5546875" style="2" bestFit="1" customWidth="1"/>
    <col min="9" max="9" width="10.5546875" bestFit="1" customWidth="1"/>
    <col min="10" max="10" width="11.5546875" bestFit="1" customWidth="1"/>
    <col min="11" max="11" width="14" bestFit="1" customWidth="1"/>
    <col min="12" max="12" width="10.5546875" bestFit="1" customWidth="1"/>
  </cols>
  <sheetData>
    <row r="2" spans="1:11" x14ac:dyDescent="0.3">
      <c r="D2" t="s">
        <v>93</v>
      </c>
      <c r="J2" s="2"/>
    </row>
    <row r="3" spans="1:11" x14ac:dyDescent="0.3">
      <c r="J3" s="2"/>
    </row>
    <row r="4" spans="1:11" ht="28.8" x14ac:dyDescent="0.3">
      <c r="A4" s="14" t="s">
        <v>53</v>
      </c>
      <c r="B4" s="36" t="s">
        <v>89</v>
      </c>
      <c r="C4" s="27" t="s">
        <v>54</v>
      </c>
      <c r="D4" s="16" t="s">
        <v>55</v>
      </c>
      <c r="E4" s="28" t="s">
        <v>56</v>
      </c>
      <c r="F4" s="29" t="s">
        <v>57</v>
      </c>
      <c r="G4" s="30" t="s">
        <v>58</v>
      </c>
      <c r="H4" s="30" t="s">
        <v>59</v>
      </c>
      <c r="I4" s="16" t="s">
        <v>60</v>
      </c>
      <c r="J4" s="31" t="s">
        <v>61</v>
      </c>
    </row>
    <row r="5" spans="1:11" x14ac:dyDescent="0.3">
      <c r="A5" s="14" t="s">
        <v>50</v>
      </c>
      <c r="B5" s="35"/>
      <c r="C5" s="15"/>
      <c r="D5" s="16" t="s">
        <v>0</v>
      </c>
      <c r="E5" s="17"/>
      <c r="F5" s="18"/>
      <c r="G5" s="19"/>
      <c r="H5" s="19"/>
      <c r="I5" s="20"/>
      <c r="J5" s="21">
        <f>SUM(J6:J8)</f>
        <v>5927.5560000000005</v>
      </c>
    </row>
    <row r="6" spans="1:11" x14ac:dyDescent="0.3">
      <c r="A6" s="7" t="s">
        <v>86</v>
      </c>
      <c r="B6" s="7" t="s">
        <v>90</v>
      </c>
      <c r="C6" s="8" t="s">
        <v>41</v>
      </c>
      <c r="D6" s="9" t="s">
        <v>40</v>
      </c>
      <c r="E6" s="10" t="s">
        <v>1</v>
      </c>
      <c r="F6" s="11">
        <v>680.4</v>
      </c>
      <c r="G6" s="12">
        <v>2.8</v>
      </c>
      <c r="H6" s="12">
        <v>1.69</v>
      </c>
      <c r="I6" s="12">
        <f t="shared" ref="I6:I45" si="0">G6+H6</f>
        <v>4.49</v>
      </c>
      <c r="J6" s="12">
        <f t="shared" ref="J6:J39" si="1">F6*I6</f>
        <v>3054.9960000000001</v>
      </c>
    </row>
    <row r="7" spans="1:11" x14ac:dyDescent="0.3">
      <c r="A7" s="7" t="s">
        <v>87</v>
      </c>
      <c r="B7" s="7" t="s">
        <v>90</v>
      </c>
      <c r="C7" s="8" t="s">
        <v>91</v>
      </c>
      <c r="D7" s="9" t="s">
        <v>3</v>
      </c>
      <c r="E7" s="10" t="s">
        <v>1</v>
      </c>
      <c r="F7" s="11">
        <f>1.2*2</f>
        <v>2.4</v>
      </c>
      <c r="G7" s="12">
        <v>134.24</v>
      </c>
      <c r="H7" s="12">
        <v>11.28</v>
      </c>
      <c r="I7" s="12">
        <f t="shared" si="0"/>
        <v>145.52000000000001</v>
      </c>
      <c r="J7" s="12">
        <f t="shared" si="1"/>
        <v>349.24799999999999</v>
      </c>
    </row>
    <row r="8" spans="1:11" x14ac:dyDescent="0.3">
      <c r="A8" s="7" t="s">
        <v>88</v>
      </c>
      <c r="B8" s="7" t="s">
        <v>90</v>
      </c>
      <c r="C8" s="8" t="s">
        <v>92</v>
      </c>
      <c r="D8" s="13" t="s">
        <v>4</v>
      </c>
      <c r="E8" s="10" t="s">
        <v>1</v>
      </c>
      <c r="F8" s="11">
        <f>648*0.3</f>
        <v>194.4</v>
      </c>
      <c r="G8" s="33">
        <v>12.98</v>
      </c>
      <c r="H8" s="12"/>
      <c r="I8" s="12">
        <f t="shared" si="0"/>
        <v>12.98</v>
      </c>
      <c r="J8" s="12">
        <f t="shared" si="1"/>
        <v>2523.3120000000004</v>
      </c>
    </row>
    <row r="9" spans="1:11" x14ac:dyDescent="0.3">
      <c r="I9" s="2"/>
      <c r="J9" s="2"/>
    </row>
    <row r="10" spans="1:11" x14ac:dyDescent="0.3">
      <c r="A10" s="14" t="s">
        <v>52</v>
      </c>
      <c r="B10" s="35"/>
      <c r="C10" s="15"/>
      <c r="D10" s="16" t="s">
        <v>5</v>
      </c>
      <c r="E10" s="17"/>
      <c r="F10" s="18"/>
      <c r="G10" s="19"/>
      <c r="H10" s="19"/>
      <c r="I10" s="19"/>
      <c r="J10" s="21">
        <f>SUM(J11:J12)</f>
        <v>145.9136</v>
      </c>
    </row>
    <row r="11" spans="1:11" x14ac:dyDescent="0.3">
      <c r="A11" s="7" t="s">
        <v>62</v>
      </c>
      <c r="B11" s="7" t="s">
        <v>90</v>
      </c>
      <c r="C11" s="8" t="s">
        <v>8</v>
      </c>
      <c r="D11" s="9" t="s">
        <v>6</v>
      </c>
      <c r="E11" s="10" t="s">
        <v>7</v>
      </c>
      <c r="F11" s="11">
        <v>3.36</v>
      </c>
      <c r="G11" s="12">
        <v>0</v>
      </c>
      <c r="H11" s="12">
        <v>30.12</v>
      </c>
      <c r="I11" s="12">
        <f t="shared" si="0"/>
        <v>30.12</v>
      </c>
      <c r="J11" s="33">
        <f t="shared" si="1"/>
        <v>101.2032</v>
      </c>
      <c r="K11" s="2"/>
    </row>
    <row r="12" spans="1:11" x14ac:dyDescent="0.3">
      <c r="A12" s="7" t="s">
        <v>63</v>
      </c>
      <c r="B12" s="7" t="s">
        <v>90</v>
      </c>
      <c r="C12" s="8" t="s">
        <v>10</v>
      </c>
      <c r="D12" s="9" t="s">
        <v>9</v>
      </c>
      <c r="E12" s="10" t="s">
        <v>7</v>
      </c>
      <c r="F12" s="11">
        <v>2.2400000000000002</v>
      </c>
      <c r="G12" s="12">
        <v>0</v>
      </c>
      <c r="H12" s="12">
        <v>19.96</v>
      </c>
      <c r="I12" s="12">
        <f t="shared" si="0"/>
        <v>19.96</v>
      </c>
      <c r="J12" s="33">
        <f t="shared" si="1"/>
        <v>44.710400000000007</v>
      </c>
      <c r="K12" s="2"/>
    </row>
    <row r="13" spans="1:11" x14ac:dyDescent="0.3">
      <c r="I13" s="2"/>
      <c r="J13" s="2"/>
    </row>
    <row r="14" spans="1:11" x14ac:dyDescent="0.3">
      <c r="A14" s="14" t="s">
        <v>64</v>
      </c>
      <c r="B14" s="35"/>
      <c r="C14" s="15"/>
      <c r="D14" s="16" t="s">
        <v>11</v>
      </c>
      <c r="E14" s="17"/>
      <c r="F14" s="18"/>
      <c r="G14" s="19"/>
      <c r="H14" s="19"/>
      <c r="I14" s="19"/>
      <c r="J14" s="21">
        <f>SUM(J15:J15)</f>
        <v>850.91500000000008</v>
      </c>
    </row>
    <row r="15" spans="1:11" x14ac:dyDescent="0.3">
      <c r="A15" s="7" t="s">
        <v>65</v>
      </c>
      <c r="B15" s="7" t="s">
        <v>90</v>
      </c>
      <c r="C15" s="8" t="s">
        <v>13</v>
      </c>
      <c r="D15" s="9" t="s">
        <v>12</v>
      </c>
      <c r="E15" s="10" t="s">
        <v>14</v>
      </c>
      <c r="F15" s="11">
        <v>24.7</v>
      </c>
      <c r="G15" s="12">
        <v>12.17</v>
      </c>
      <c r="H15" s="12">
        <v>22.28</v>
      </c>
      <c r="I15" s="12">
        <f t="shared" si="0"/>
        <v>34.450000000000003</v>
      </c>
      <c r="J15" s="33">
        <f t="shared" si="1"/>
        <v>850.91500000000008</v>
      </c>
      <c r="K15" s="2"/>
    </row>
    <row r="16" spans="1:11" x14ac:dyDescent="0.3">
      <c r="I16" s="2"/>
      <c r="J16" s="2"/>
    </row>
    <row r="17" spans="1:15" x14ac:dyDescent="0.3">
      <c r="A17" s="39" t="s">
        <v>66</v>
      </c>
      <c r="B17" s="39"/>
      <c r="C17" s="8"/>
      <c r="D17" s="40" t="s">
        <v>15</v>
      </c>
      <c r="E17" s="10"/>
      <c r="F17" s="11"/>
      <c r="G17" s="12"/>
      <c r="H17" s="12"/>
      <c r="I17" s="12"/>
      <c r="J17" s="41">
        <f>SUM(J18:J27)</f>
        <v>4675.9307333332799</v>
      </c>
    </row>
    <row r="18" spans="1:15" x14ac:dyDescent="0.3">
      <c r="A18" s="7" t="s">
        <v>67</v>
      </c>
      <c r="B18" s="7" t="s">
        <v>90</v>
      </c>
      <c r="C18" s="8" t="s">
        <v>17</v>
      </c>
      <c r="D18" s="9" t="s">
        <v>16</v>
      </c>
      <c r="E18" s="10" t="s">
        <v>2</v>
      </c>
      <c r="F18" s="37">
        <v>2</v>
      </c>
      <c r="G18" s="12">
        <v>51.32</v>
      </c>
      <c r="H18" s="12">
        <v>122.91</v>
      </c>
      <c r="I18" s="12">
        <f t="shared" si="0"/>
        <v>174.23</v>
      </c>
      <c r="J18" s="12">
        <f t="shared" si="1"/>
        <v>348.46</v>
      </c>
      <c r="N18">
        <v>1.1691503425162937</v>
      </c>
    </row>
    <row r="19" spans="1:15" x14ac:dyDescent="0.3">
      <c r="A19" s="7" t="s">
        <v>68</v>
      </c>
      <c r="B19" s="7" t="s">
        <v>90</v>
      </c>
      <c r="C19" s="8" t="s">
        <v>19</v>
      </c>
      <c r="D19" s="9" t="s">
        <v>18</v>
      </c>
      <c r="E19" s="10" t="s">
        <v>14</v>
      </c>
      <c r="F19" s="11">
        <f>O19</f>
        <v>88.387765894231805</v>
      </c>
      <c r="G19" s="12">
        <v>5.36</v>
      </c>
      <c r="H19" s="12">
        <v>5.86</v>
      </c>
      <c r="I19" s="12">
        <f t="shared" si="0"/>
        <v>11.22</v>
      </c>
      <c r="J19" s="12">
        <f t="shared" si="1"/>
        <v>991.71073333328093</v>
      </c>
      <c r="M19">
        <f>(7 + 2 + 16.8 + 2)*N18</f>
        <v>32.502379521952967</v>
      </c>
      <c r="N19">
        <f>(2+18+7+2+16.8+2)*N18</f>
        <v>55.885386372278838</v>
      </c>
      <c r="O19">
        <f>N19+M19</f>
        <v>88.387765894231805</v>
      </c>
    </row>
    <row r="20" spans="1:15" x14ac:dyDescent="0.3">
      <c r="A20" s="7" t="s">
        <v>69</v>
      </c>
      <c r="B20" s="7" t="s">
        <v>90</v>
      </c>
      <c r="C20" s="8" t="s">
        <v>21</v>
      </c>
      <c r="D20" s="9" t="s">
        <v>20</v>
      </c>
      <c r="E20" s="10" t="s">
        <v>2</v>
      </c>
      <c r="F20" s="11">
        <f>4*3</f>
        <v>12</v>
      </c>
      <c r="G20" s="12">
        <v>63.23</v>
      </c>
      <c r="H20" s="12">
        <v>28.19</v>
      </c>
      <c r="I20" s="12">
        <f t="shared" si="0"/>
        <v>91.42</v>
      </c>
      <c r="J20" s="12">
        <f t="shared" si="1"/>
        <v>1097.04</v>
      </c>
    </row>
    <row r="21" spans="1:15" x14ac:dyDescent="0.3">
      <c r="A21" s="7" t="s">
        <v>70</v>
      </c>
      <c r="B21" s="42" t="s">
        <v>90</v>
      </c>
      <c r="C21" s="43" t="s">
        <v>23</v>
      </c>
      <c r="D21" s="44" t="s">
        <v>22</v>
      </c>
      <c r="E21" s="45" t="s">
        <v>2</v>
      </c>
      <c r="F21" s="37">
        <v>1</v>
      </c>
      <c r="G21" s="33">
        <v>86.19</v>
      </c>
      <c r="H21" s="33">
        <v>42.29</v>
      </c>
      <c r="I21" s="33">
        <f t="shared" si="0"/>
        <v>128.47999999999999</v>
      </c>
      <c r="J21" s="33">
        <f t="shared" si="1"/>
        <v>128.47999999999999</v>
      </c>
    </row>
    <row r="22" spans="1:15" x14ac:dyDescent="0.3">
      <c r="A22" s="7" t="s">
        <v>71</v>
      </c>
      <c r="B22" s="7" t="s">
        <v>90</v>
      </c>
      <c r="C22" s="8" t="s">
        <v>25</v>
      </c>
      <c r="D22" s="9" t="s">
        <v>24</v>
      </c>
      <c r="E22" s="10" t="s">
        <v>2</v>
      </c>
      <c r="F22" s="11">
        <v>1</v>
      </c>
      <c r="G22" s="12">
        <v>12.26</v>
      </c>
      <c r="H22" s="12">
        <v>5.64</v>
      </c>
      <c r="I22" s="12">
        <f t="shared" si="0"/>
        <v>17.899999999999999</v>
      </c>
      <c r="J22" s="12">
        <f t="shared" si="1"/>
        <v>17.899999999999999</v>
      </c>
    </row>
    <row r="23" spans="1:15" x14ac:dyDescent="0.3">
      <c r="A23" s="7" t="s">
        <v>72</v>
      </c>
      <c r="B23" s="7" t="s">
        <v>90</v>
      </c>
      <c r="C23" s="8" t="s">
        <v>27</v>
      </c>
      <c r="D23" s="9" t="s">
        <v>26</v>
      </c>
      <c r="E23" s="10" t="s">
        <v>2</v>
      </c>
      <c r="F23" s="11">
        <v>1</v>
      </c>
      <c r="G23" s="12">
        <v>3.44</v>
      </c>
      <c r="H23" s="12">
        <v>11.28</v>
      </c>
      <c r="I23" s="12">
        <f t="shared" si="0"/>
        <v>14.719999999999999</v>
      </c>
      <c r="J23" s="12">
        <f t="shared" si="1"/>
        <v>14.719999999999999</v>
      </c>
    </row>
    <row r="24" spans="1:15" x14ac:dyDescent="0.3">
      <c r="A24" s="7" t="s">
        <v>73</v>
      </c>
      <c r="B24" s="7" t="s">
        <v>90</v>
      </c>
      <c r="C24" s="8" t="s">
        <v>29</v>
      </c>
      <c r="D24" s="9" t="s">
        <v>28</v>
      </c>
      <c r="E24" s="10" t="s">
        <v>2</v>
      </c>
      <c r="F24" s="11">
        <f>3*4</f>
        <v>12</v>
      </c>
      <c r="G24" s="12">
        <v>52.3</v>
      </c>
      <c r="H24" s="12">
        <v>2.2599999999999998</v>
      </c>
      <c r="I24" s="12">
        <f t="shared" si="0"/>
        <v>54.559999999999995</v>
      </c>
      <c r="J24" s="12">
        <f t="shared" si="1"/>
        <v>654.71999999999991</v>
      </c>
    </row>
    <row r="25" spans="1:15" x14ac:dyDescent="0.3">
      <c r="A25" s="7" t="s">
        <v>74</v>
      </c>
      <c r="B25" s="7" t="s">
        <v>90</v>
      </c>
      <c r="C25" s="8" t="s">
        <v>31</v>
      </c>
      <c r="D25" s="9" t="s">
        <v>30</v>
      </c>
      <c r="E25" s="10" t="s">
        <v>2</v>
      </c>
      <c r="F25" s="11">
        <f>4*3</f>
        <v>12</v>
      </c>
      <c r="G25" s="12">
        <v>76.14</v>
      </c>
      <c r="H25" s="12">
        <v>22.55</v>
      </c>
      <c r="I25" s="12">
        <f t="shared" si="0"/>
        <v>98.69</v>
      </c>
      <c r="J25" s="12">
        <f t="shared" si="1"/>
        <v>1184.28</v>
      </c>
    </row>
    <row r="26" spans="1:15" x14ac:dyDescent="0.3">
      <c r="A26" s="7" t="s">
        <v>75</v>
      </c>
      <c r="B26" s="7" t="s">
        <v>97</v>
      </c>
      <c r="C26" s="8">
        <v>72249</v>
      </c>
      <c r="D26" s="9" t="s">
        <v>105</v>
      </c>
      <c r="E26" s="10" t="s">
        <v>106</v>
      </c>
      <c r="F26" s="11">
        <v>10</v>
      </c>
      <c r="G26" s="12"/>
      <c r="H26" s="12"/>
      <c r="I26" s="12">
        <v>5.05</v>
      </c>
      <c r="J26" s="12">
        <f>F26*I26</f>
        <v>50.5</v>
      </c>
    </row>
    <row r="27" spans="1:15" x14ac:dyDescent="0.3">
      <c r="A27" s="7" t="s">
        <v>76</v>
      </c>
      <c r="B27" s="7" t="s">
        <v>97</v>
      </c>
      <c r="C27" s="8">
        <v>83483</v>
      </c>
      <c r="D27" s="9" t="s">
        <v>107</v>
      </c>
      <c r="E27" s="10" t="s">
        <v>108</v>
      </c>
      <c r="F27" s="11">
        <v>4</v>
      </c>
      <c r="G27" s="12"/>
      <c r="H27" s="12"/>
      <c r="I27" s="12">
        <v>47.03</v>
      </c>
      <c r="J27" s="12">
        <f>F27*I27</f>
        <v>188.12</v>
      </c>
    </row>
    <row r="28" spans="1:15" x14ac:dyDescent="0.3">
      <c r="I28" s="2"/>
      <c r="J28" s="2"/>
    </row>
    <row r="29" spans="1:15" x14ac:dyDescent="0.3">
      <c r="I29" s="2"/>
      <c r="J29" s="2"/>
    </row>
    <row r="30" spans="1:15" x14ac:dyDescent="0.3">
      <c r="A30" s="14" t="s">
        <v>132</v>
      </c>
      <c r="B30" s="35"/>
      <c r="C30" s="15"/>
      <c r="D30" s="16" t="s">
        <v>42</v>
      </c>
      <c r="E30" s="17"/>
      <c r="F30" s="18"/>
      <c r="G30" s="19"/>
      <c r="H30" s="19"/>
      <c r="I30" s="19"/>
      <c r="J30" s="21">
        <f>SUM(J31:J32)</f>
        <v>1402.828</v>
      </c>
    </row>
    <row r="31" spans="1:15" x14ac:dyDescent="0.3">
      <c r="A31" s="7" t="s">
        <v>133</v>
      </c>
      <c r="B31" s="7" t="s">
        <v>90</v>
      </c>
      <c r="C31" s="8" t="s">
        <v>44</v>
      </c>
      <c r="D31" s="9" t="s">
        <v>43</v>
      </c>
      <c r="E31" s="10" t="s">
        <v>1</v>
      </c>
      <c r="F31" s="11">
        <f>(52*0.2*2.5)+(44.8)</f>
        <v>70.8</v>
      </c>
      <c r="G31" s="12">
        <v>3.77</v>
      </c>
      <c r="H31" s="12">
        <v>11.14</v>
      </c>
      <c r="I31" s="12">
        <f t="shared" ref="I31" si="2">G31+H31</f>
        <v>14.91</v>
      </c>
      <c r="J31" s="33">
        <f t="shared" ref="J31" si="3">F31*I31</f>
        <v>1055.6279999999999</v>
      </c>
      <c r="K31" s="2"/>
    </row>
    <row r="32" spans="1:15" x14ac:dyDescent="0.3">
      <c r="A32" s="7" t="s">
        <v>134</v>
      </c>
      <c r="B32" s="7" t="s">
        <v>90</v>
      </c>
      <c r="C32" s="8" t="s">
        <v>46</v>
      </c>
      <c r="D32" s="9" t="s">
        <v>45</v>
      </c>
      <c r="E32" s="10" t="s">
        <v>1</v>
      </c>
      <c r="F32" s="11">
        <f>(18+18+38+38)*0.5</f>
        <v>56</v>
      </c>
      <c r="G32" s="12">
        <v>1.94</v>
      </c>
      <c r="H32" s="12">
        <v>4.26</v>
      </c>
      <c r="I32" s="12">
        <f t="shared" ref="I32" si="4">G32+H32</f>
        <v>6.1999999999999993</v>
      </c>
      <c r="J32" s="33">
        <f t="shared" ref="J32" si="5">F32*I32</f>
        <v>347.19999999999993</v>
      </c>
      <c r="K32" s="2"/>
    </row>
    <row r="33" spans="1:12" x14ac:dyDescent="0.3">
      <c r="I33" s="2"/>
      <c r="J33" s="2"/>
    </row>
    <row r="34" spans="1:12" x14ac:dyDescent="0.3">
      <c r="A34" s="14" t="s">
        <v>51</v>
      </c>
      <c r="B34" s="35"/>
      <c r="C34" s="15"/>
      <c r="D34" s="16" t="s">
        <v>32</v>
      </c>
      <c r="E34" s="17"/>
      <c r="F34" s="18"/>
      <c r="G34" s="19"/>
      <c r="H34" s="19"/>
      <c r="I34" s="19"/>
      <c r="J34" s="21">
        <f>SUM(J35:J41)</f>
        <v>87446.94666666667</v>
      </c>
    </row>
    <row r="35" spans="1:12" x14ac:dyDescent="0.3">
      <c r="A35" s="7" t="s">
        <v>77</v>
      </c>
      <c r="B35" s="7" t="s">
        <v>90</v>
      </c>
      <c r="C35" s="8" t="s">
        <v>39</v>
      </c>
      <c r="D35" s="9" t="s">
        <v>33</v>
      </c>
      <c r="E35" s="10" t="s">
        <v>14</v>
      </c>
      <c r="F35" s="11">
        <f>18+18+36+36</f>
        <v>108</v>
      </c>
      <c r="G35" s="12">
        <v>117.69</v>
      </c>
      <c r="H35" s="12">
        <v>105.65</v>
      </c>
      <c r="I35" s="12">
        <f t="shared" si="0"/>
        <v>223.34</v>
      </c>
      <c r="J35" s="33">
        <f t="shared" si="1"/>
        <v>24120.720000000001</v>
      </c>
      <c r="K35" s="2"/>
    </row>
    <row r="36" spans="1:12" s="5" customFormat="1" ht="28.8" x14ac:dyDescent="0.3">
      <c r="A36" s="7" t="s">
        <v>78</v>
      </c>
      <c r="B36" s="7" t="s">
        <v>90</v>
      </c>
      <c r="C36" s="22" t="s">
        <v>36</v>
      </c>
      <c r="D36" s="23" t="s">
        <v>34</v>
      </c>
      <c r="E36" s="7" t="s">
        <v>35</v>
      </c>
      <c r="F36" s="24">
        <v>1</v>
      </c>
      <c r="G36" s="25">
        <f>3451.99/3</f>
        <v>1150.6633333333332</v>
      </c>
      <c r="H36" s="25">
        <f>473.26/3</f>
        <v>157.75333333333333</v>
      </c>
      <c r="I36" s="25">
        <f t="shared" si="0"/>
        <v>1308.4166666666665</v>
      </c>
      <c r="J36" s="25">
        <f t="shared" si="1"/>
        <v>1308.4166666666665</v>
      </c>
    </row>
    <row r="37" spans="1:12" ht="57.6" x14ac:dyDescent="0.3">
      <c r="A37" s="7" t="s">
        <v>135</v>
      </c>
      <c r="B37" s="7" t="s">
        <v>90</v>
      </c>
      <c r="C37" s="22" t="s">
        <v>38</v>
      </c>
      <c r="D37" s="13" t="s">
        <v>37</v>
      </c>
      <c r="E37" s="7" t="s">
        <v>14</v>
      </c>
      <c r="F37" s="24">
        <f>18+18+36+36</f>
        <v>108</v>
      </c>
      <c r="G37" s="26">
        <v>11.22</v>
      </c>
      <c r="H37" s="26">
        <v>14.57</v>
      </c>
      <c r="I37" s="26">
        <f t="shared" si="0"/>
        <v>25.79</v>
      </c>
      <c r="J37" s="32">
        <f t="shared" si="1"/>
        <v>2785.3199999999997</v>
      </c>
      <c r="K37" s="2"/>
    </row>
    <row r="38" spans="1:12" x14ac:dyDescent="0.3">
      <c r="A38" s="7" t="s">
        <v>136</v>
      </c>
      <c r="B38" s="58" t="s">
        <v>94</v>
      </c>
      <c r="C38" s="59"/>
      <c r="D38" s="9" t="s">
        <v>85</v>
      </c>
      <c r="E38" s="10" t="s">
        <v>1</v>
      </c>
      <c r="F38" s="11">
        <v>648</v>
      </c>
      <c r="G38" s="12">
        <v>82</v>
      </c>
      <c r="H38" s="12">
        <v>0</v>
      </c>
      <c r="I38" s="26">
        <f t="shared" si="0"/>
        <v>82</v>
      </c>
      <c r="J38" s="12">
        <f t="shared" si="1"/>
        <v>53136</v>
      </c>
      <c r="K38" s="2"/>
      <c r="L38" s="2"/>
    </row>
    <row r="39" spans="1:12" x14ac:dyDescent="0.3">
      <c r="A39" s="7" t="s">
        <v>137</v>
      </c>
      <c r="B39" s="7" t="s">
        <v>90</v>
      </c>
      <c r="C39" s="8" t="s">
        <v>96</v>
      </c>
      <c r="D39" s="9" t="s">
        <v>95</v>
      </c>
      <c r="E39" s="10" t="s">
        <v>1</v>
      </c>
      <c r="F39" s="11">
        <v>340.2</v>
      </c>
      <c r="G39" s="12">
        <v>12</v>
      </c>
      <c r="H39" s="12">
        <v>0</v>
      </c>
      <c r="I39" s="12">
        <f t="shared" si="0"/>
        <v>12</v>
      </c>
      <c r="J39" s="12">
        <f t="shared" si="1"/>
        <v>4082.3999999999996</v>
      </c>
    </row>
    <row r="40" spans="1:12" ht="43.2" x14ac:dyDescent="0.3">
      <c r="A40" s="7" t="s">
        <v>138</v>
      </c>
      <c r="B40" s="7" t="s">
        <v>97</v>
      </c>
      <c r="C40" s="22">
        <v>85191</v>
      </c>
      <c r="D40" s="13" t="s">
        <v>109</v>
      </c>
      <c r="E40" s="10" t="s">
        <v>108</v>
      </c>
      <c r="F40" s="11">
        <v>1</v>
      </c>
      <c r="G40" s="12"/>
      <c r="H40" s="12"/>
      <c r="I40" s="12">
        <v>983.77</v>
      </c>
      <c r="J40" s="12">
        <f>F40*I40</f>
        <v>983.77</v>
      </c>
    </row>
    <row r="41" spans="1:12" x14ac:dyDescent="0.3">
      <c r="A41" s="7" t="s">
        <v>139</v>
      </c>
      <c r="B41" s="7" t="s">
        <v>112</v>
      </c>
      <c r="C41" s="7">
        <v>9537</v>
      </c>
      <c r="D41" s="9" t="s">
        <v>118</v>
      </c>
      <c r="E41" s="10" t="s">
        <v>1</v>
      </c>
      <c r="F41" s="11">
        <f>F38</f>
        <v>648</v>
      </c>
      <c r="G41" s="12"/>
      <c r="H41" s="12"/>
      <c r="I41" s="12">
        <v>1.59</v>
      </c>
      <c r="J41" s="12">
        <f>F41*I41</f>
        <v>1030.3200000000002</v>
      </c>
    </row>
    <row r="42" spans="1:12" x14ac:dyDescent="0.3">
      <c r="I42" s="2"/>
      <c r="J42" s="2"/>
    </row>
    <row r="43" spans="1:12" x14ac:dyDescent="0.3">
      <c r="A43" s="14">
        <v>7</v>
      </c>
      <c r="B43" s="35"/>
      <c r="C43" s="15"/>
      <c r="D43" s="16" t="s">
        <v>84</v>
      </c>
      <c r="E43" s="17"/>
      <c r="F43" s="18"/>
      <c r="G43" s="19"/>
      <c r="H43" s="19"/>
      <c r="I43" s="19"/>
      <c r="J43" s="21">
        <f>SUM(J44:J48)</f>
        <v>5911.3799999999992</v>
      </c>
    </row>
    <row r="44" spans="1:12" x14ac:dyDescent="0.3">
      <c r="A44" s="7" t="s">
        <v>79</v>
      </c>
      <c r="B44" s="7" t="s">
        <v>97</v>
      </c>
      <c r="C44" s="8">
        <v>78472</v>
      </c>
      <c r="D44" s="9" t="s">
        <v>98</v>
      </c>
      <c r="E44" s="10" t="s">
        <v>99</v>
      </c>
      <c r="F44" s="11">
        <v>648</v>
      </c>
      <c r="G44" s="12"/>
      <c r="H44" s="12"/>
      <c r="I44" s="12">
        <v>0.32</v>
      </c>
      <c r="J44" s="12">
        <f>F44*I44</f>
        <v>207.36</v>
      </c>
    </row>
    <row r="45" spans="1:12" x14ac:dyDescent="0.3">
      <c r="A45" s="7" t="s">
        <v>80</v>
      </c>
      <c r="B45" s="7" t="s">
        <v>90</v>
      </c>
      <c r="C45" s="8">
        <v>40310</v>
      </c>
      <c r="D45" s="9" t="s">
        <v>100</v>
      </c>
      <c r="E45" s="10" t="s">
        <v>99</v>
      </c>
      <c r="F45" s="11">
        <v>648</v>
      </c>
      <c r="G45" s="12"/>
      <c r="H45" s="12">
        <v>1.61</v>
      </c>
      <c r="I45" s="12">
        <f t="shared" si="0"/>
        <v>1.61</v>
      </c>
      <c r="J45" s="12">
        <f>F45*I45</f>
        <v>1043.28</v>
      </c>
    </row>
    <row r="46" spans="1:12" x14ac:dyDescent="0.3">
      <c r="A46" s="7" t="s">
        <v>81</v>
      </c>
      <c r="B46" s="7" t="s">
        <v>97</v>
      </c>
      <c r="C46" s="8">
        <v>5622</v>
      </c>
      <c r="D46" s="9" t="s">
        <v>101</v>
      </c>
      <c r="E46" s="10" t="s">
        <v>99</v>
      </c>
      <c r="F46" s="11">
        <f>F45</f>
        <v>648</v>
      </c>
      <c r="G46" s="12"/>
      <c r="H46" s="12"/>
      <c r="I46" s="12">
        <v>3.7</v>
      </c>
      <c r="J46" s="12">
        <f>F46*I46</f>
        <v>2397.6</v>
      </c>
    </row>
    <row r="47" spans="1:12" x14ac:dyDescent="0.3">
      <c r="A47" s="7" t="s">
        <v>82</v>
      </c>
      <c r="B47" s="7" t="s">
        <v>90</v>
      </c>
      <c r="C47" s="8">
        <v>40360</v>
      </c>
      <c r="D47" s="9" t="s">
        <v>102</v>
      </c>
      <c r="E47" s="10" t="s">
        <v>103</v>
      </c>
      <c r="F47" s="11">
        <f xml:space="preserve"> 648*0.15</f>
        <v>97.2</v>
      </c>
      <c r="G47" s="12"/>
      <c r="H47" s="12">
        <v>18.350000000000001</v>
      </c>
      <c r="I47" s="12">
        <f>G47+H47</f>
        <v>18.350000000000001</v>
      </c>
      <c r="J47" s="12">
        <f>F47*I47</f>
        <v>1783.6200000000001</v>
      </c>
    </row>
    <row r="48" spans="1:12" x14ac:dyDescent="0.3">
      <c r="A48" s="7" t="s">
        <v>83</v>
      </c>
      <c r="B48" s="7" t="s">
        <v>90</v>
      </c>
      <c r="C48" s="8">
        <v>40400</v>
      </c>
      <c r="D48" s="9" t="s">
        <v>104</v>
      </c>
      <c r="E48" s="10" t="s">
        <v>99</v>
      </c>
      <c r="F48" s="11">
        <v>648</v>
      </c>
      <c r="G48" s="12"/>
      <c r="H48" s="12">
        <v>0.74</v>
      </c>
      <c r="I48" s="12">
        <f>G48+H48</f>
        <v>0.74</v>
      </c>
      <c r="J48" s="12">
        <f>F48*I48</f>
        <v>479.52</v>
      </c>
    </row>
    <row r="49" spans="1:12" x14ac:dyDescent="0.3">
      <c r="I49" s="2"/>
      <c r="J49" s="2"/>
    </row>
    <row r="50" spans="1:12" x14ac:dyDescent="0.3">
      <c r="A50" s="14">
        <v>8</v>
      </c>
      <c r="B50" s="35"/>
      <c r="C50" s="15"/>
      <c r="D50" s="16" t="s">
        <v>113</v>
      </c>
      <c r="E50" s="17"/>
      <c r="F50" s="18"/>
      <c r="G50" s="19"/>
      <c r="H50" s="19"/>
      <c r="I50" s="19"/>
      <c r="J50" s="21">
        <f>SUM(J51:J52)</f>
        <v>13488.48</v>
      </c>
    </row>
    <row r="51" spans="1:12" x14ac:dyDescent="0.3">
      <c r="A51" s="7" t="s">
        <v>110</v>
      </c>
      <c r="B51" s="7">
        <v>250103</v>
      </c>
      <c r="C51" s="8" t="s">
        <v>115</v>
      </c>
      <c r="D51" s="9" t="s">
        <v>119</v>
      </c>
      <c r="E51" s="10" t="s">
        <v>114</v>
      </c>
      <c r="F51" s="11">
        <f>58*8</f>
        <v>464</v>
      </c>
      <c r="G51" s="12"/>
      <c r="H51" s="12">
        <v>18.5</v>
      </c>
      <c r="I51" s="12">
        <f>H51</f>
        <v>18.5</v>
      </c>
      <c r="J51" s="12">
        <f>F51*I51</f>
        <v>8584</v>
      </c>
    </row>
    <row r="52" spans="1:12" x14ac:dyDescent="0.3">
      <c r="A52" s="7" t="s">
        <v>111</v>
      </c>
      <c r="B52" s="7">
        <v>250110</v>
      </c>
      <c r="C52" s="8" t="s">
        <v>115</v>
      </c>
      <c r="D52" s="9" t="s">
        <v>116</v>
      </c>
      <c r="E52" s="10" t="s">
        <v>117</v>
      </c>
      <c r="F52" s="11">
        <f>F51</f>
        <v>464</v>
      </c>
      <c r="G52" s="12"/>
      <c r="H52" s="12">
        <v>10.57</v>
      </c>
      <c r="I52" s="12">
        <f>H52</f>
        <v>10.57</v>
      </c>
      <c r="J52" s="12">
        <f>F52*I52</f>
        <v>4904.4800000000005</v>
      </c>
    </row>
    <row r="53" spans="1:12" s="38" customFormat="1" x14ac:dyDescent="0.3">
      <c r="A53" s="46"/>
      <c r="B53" s="47"/>
      <c r="C53" s="48"/>
      <c r="D53" s="49"/>
      <c r="E53" s="50"/>
      <c r="F53" s="51"/>
      <c r="G53" s="52"/>
      <c r="H53" s="56"/>
      <c r="J53" s="53"/>
      <c r="K53" s="54"/>
      <c r="L53" s="55"/>
    </row>
    <row r="54" spans="1:12" x14ac:dyDescent="0.3">
      <c r="H54" s="57" t="s">
        <v>47</v>
      </c>
      <c r="I54" s="57"/>
      <c r="J54" s="30">
        <f>J5+J10+J14+J17+J30+J34+J43+J50</f>
        <v>119849.94999999995</v>
      </c>
      <c r="K54" s="34">
        <v>119849.94626666667</v>
      </c>
    </row>
    <row r="55" spans="1:12" x14ac:dyDescent="0.3">
      <c r="H55" s="57" t="s">
        <v>48</v>
      </c>
      <c r="I55" s="57"/>
      <c r="J55" s="30">
        <f>J54*0.25</f>
        <v>29962.487499999988</v>
      </c>
      <c r="K55" s="34">
        <v>29962.486566666666</v>
      </c>
    </row>
    <row r="56" spans="1:12" x14ac:dyDescent="0.3">
      <c r="H56" s="57" t="s">
        <v>49</v>
      </c>
      <c r="I56" s="57"/>
      <c r="J56" s="30">
        <f>J55+J54</f>
        <v>149812.43749999994</v>
      </c>
      <c r="K56" s="34">
        <v>149812.43283333333</v>
      </c>
    </row>
    <row r="57" spans="1:12" x14ac:dyDescent="0.3">
      <c r="I57" s="2"/>
      <c r="J57" s="2"/>
    </row>
    <row r="58" spans="1:12" x14ac:dyDescent="0.3">
      <c r="I58" s="2"/>
      <c r="J58" s="2"/>
    </row>
    <row r="59" spans="1:12" x14ac:dyDescent="0.3">
      <c r="I59" s="2"/>
      <c r="J59" s="2"/>
    </row>
    <row r="60" spans="1:12" x14ac:dyDescent="0.3">
      <c r="I60" s="2"/>
      <c r="J60" s="2"/>
    </row>
    <row r="61" spans="1:12" x14ac:dyDescent="0.3">
      <c r="I61" s="2"/>
      <c r="J61" s="2"/>
    </row>
    <row r="62" spans="1:12" x14ac:dyDescent="0.3">
      <c r="I62" s="2"/>
      <c r="J62" s="2"/>
    </row>
    <row r="63" spans="1:12" x14ac:dyDescent="0.3">
      <c r="I63" s="2"/>
      <c r="J63" s="2"/>
    </row>
    <row r="64" spans="1:12" x14ac:dyDescent="0.3">
      <c r="I64" s="2"/>
      <c r="J64" s="2"/>
    </row>
    <row r="65" spans="9:10" x14ac:dyDescent="0.3">
      <c r="I65" s="2"/>
      <c r="J65" s="2"/>
    </row>
    <row r="66" spans="9:10" x14ac:dyDescent="0.3">
      <c r="I66" s="2"/>
      <c r="J66" s="2"/>
    </row>
    <row r="67" spans="9:10" x14ac:dyDescent="0.3">
      <c r="I67" s="2"/>
      <c r="J67" s="2"/>
    </row>
    <row r="68" spans="9:10" x14ac:dyDescent="0.3">
      <c r="I68" s="2"/>
      <c r="J68" s="2"/>
    </row>
    <row r="69" spans="9:10" x14ac:dyDescent="0.3">
      <c r="I69" s="2"/>
      <c r="J69" s="2"/>
    </row>
    <row r="70" spans="9:10" x14ac:dyDescent="0.3">
      <c r="I70" s="2"/>
      <c r="J70" s="2"/>
    </row>
    <row r="71" spans="9:10" x14ac:dyDescent="0.3">
      <c r="I71" s="2"/>
      <c r="J71" s="2"/>
    </row>
    <row r="72" spans="9:10" x14ac:dyDescent="0.3">
      <c r="I72" s="2"/>
      <c r="J72" s="2"/>
    </row>
    <row r="73" spans="9:10" x14ac:dyDescent="0.3">
      <c r="I73" s="2"/>
      <c r="J73" s="2"/>
    </row>
    <row r="74" spans="9:10" x14ac:dyDescent="0.3">
      <c r="I74" s="2"/>
      <c r="J74" s="2"/>
    </row>
    <row r="75" spans="9:10" x14ac:dyDescent="0.3">
      <c r="I75" s="2"/>
      <c r="J75" s="2"/>
    </row>
    <row r="76" spans="9:10" x14ac:dyDescent="0.3">
      <c r="I76" s="2"/>
      <c r="J76" s="2"/>
    </row>
    <row r="77" spans="9:10" x14ac:dyDescent="0.3">
      <c r="I77" s="2"/>
      <c r="J77" s="2"/>
    </row>
    <row r="78" spans="9:10" x14ac:dyDescent="0.3">
      <c r="I78" s="2"/>
      <c r="J78" s="2"/>
    </row>
    <row r="79" spans="9:10" x14ac:dyDescent="0.3">
      <c r="I79" s="2"/>
      <c r="J79" s="2"/>
    </row>
    <row r="80" spans="9:10" x14ac:dyDescent="0.3">
      <c r="I80" s="2"/>
      <c r="J80" s="2"/>
    </row>
    <row r="81" spans="9:10" x14ac:dyDescent="0.3">
      <c r="I81" s="2"/>
      <c r="J81" s="2"/>
    </row>
    <row r="82" spans="9:10" x14ac:dyDescent="0.3">
      <c r="I82" s="2"/>
      <c r="J82" s="2"/>
    </row>
    <row r="83" spans="9:10" x14ac:dyDescent="0.3">
      <c r="I83" s="2"/>
      <c r="J83" s="2"/>
    </row>
    <row r="84" spans="9:10" x14ac:dyDescent="0.3">
      <c r="I84" s="2"/>
      <c r="J84" s="2"/>
    </row>
    <row r="85" spans="9:10" x14ac:dyDescent="0.3">
      <c r="I85" s="2"/>
      <c r="J85" s="2"/>
    </row>
    <row r="86" spans="9:10" x14ac:dyDescent="0.3">
      <c r="I86" s="2"/>
      <c r="J86" s="2"/>
    </row>
    <row r="87" spans="9:10" x14ac:dyDescent="0.3">
      <c r="I87" s="2"/>
      <c r="J87" s="2"/>
    </row>
    <row r="88" spans="9:10" x14ac:dyDescent="0.3">
      <c r="I88" s="2"/>
      <c r="J88" s="2"/>
    </row>
    <row r="89" spans="9:10" x14ac:dyDescent="0.3">
      <c r="I89" s="2"/>
      <c r="J89" s="2"/>
    </row>
    <row r="90" spans="9:10" x14ac:dyDescent="0.3">
      <c r="I90" s="2"/>
      <c r="J90" s="2"/>
    </row>
    <row r="91" spans="9:10" x14ac:dyDescent="0.3">
      <c r="I91" s="2"/>
      <c r="J91" s="2"/>
    </row>
    <row r="92" spans="9:10" x14ac:dyDescent="0.3">
      <c r="I92" s="2"/>
      <c r="J92" s="2"/>
    </row>
    <row r="93" spans="9:10" x14ac:dyDescent="0.3">
      <c r="I93" s="2"/>
      <c r="J93" s="2"/>
    </row>
    <row r="94" spans="9:10" x14ac:dyDescent="0.3">
      <c r="I94" s="2"/>
      <c r="J94" s="2"/>
    </row>
    <row r="95" spans="9:10" x14ac:dyDescent="0.3">
      <c r="I95" s="2"/>
      <c r="J95" s="2"/>
    </row>
    <row r="96" spans="9:10" x14ac:dyDescent="0.3">
      <c r="I96" s="2"/>
      <c r="J96" s="2"/>
    </row>
    <row r="97" spans="9:10" x14ac:dyDescent="0.3">
      <c r="I97" s="2"/>
      <c r="J97" s="2"/>
    </row>
    <row r="98" spans="9:10" x14ac:dyDescent="0.3">
      <c r="I98" s="2"/>
      <c r="J98" s="2"/>
    </row>
    <row r="99" spans="9:10" x14ac:dyDescent="0.3">
      <c r="I99" s="2"/>
      <c r="J99" s="2"/>
    </row>
    <row r="100" spans="9:10" x14ac:dyDescent="0.3">
      <c r="I100" s="2"/>
      <c r="J100" s="2"/>
    </row>
    <row r="101" spans="9:10" x14ac:dyDescent="0.3">
      <c r="I101" s="2"/>
      <c r="J101" s="2"/>
    </row>
    <row r="102" spans="9:10" x14ac:dyDescent="0.3">
      <c r="I102" s="2"/>
      <c r="J102" s="2"/>
    </row>
    <row r="103" spans="9:10" x14ac:dyDescent="0.3">
      <c r="I103" s="2"/>
      <c r="J103" s="2"/>
    </row>
    <row r="104" spans="9:10" x14ac:dyDescent="0.3">
      <c r="I104" s="2"/>
      <c r="J104" s="2"/>
    </row>
    <row r="105" spans="9:10" x14ac:dyDescent="0.3">
      <c r="I105" s="2"/>
      <c r="J105" s="2"/>
    </row>
    <row r="106" spans="9:10" x14ac:dyDescent="0.3">
      <c r="I106" s="2"/>
      <c r="J106" s="2"/>
    </row>
    <row r="107" spans="9:10" x14ac:dyDescent="0.3">
      <c r="I107" s="2"/>
      <c r="J107" s="2"/>
    </row>
    <row r="108" spans="9:10" x14ac:dyDescent="0.3">
      <c r="I108" s="2"/>
      <c r="J108" s="2"/>
    </row>
    <row r="109" spans="9:10" x14ac:dyDescent="0.3">
      <c r="I109" s="2"/>
      <c r="J109" s="2"/>
    </row>
    <row r="110" spans="9:10" x14ac:dyDescent="0.3">
      <c r="I110" s="2"/>
      <c r="J110" s="2"/>
    </row>
    <row r="111" spans="9:10" x14ac:dyDescent="0.3">
      <c r="I111" s="2"/>
      <c r="J111" s="2"/>
    </row>
    <row r="112" spans="9:10" x14ac:dyDescent="0.3">
      <c r="I112" s="2"/>
      <c r="J112" s="2"/>
    </row>
    <row r="113" spans="9:10" x14ac:dyDescent="0.3">
      <c r="I113" s="2"/>
      <c r="J113" s="2"/>
    </row>
    <row r="114" spans="9:10" x14ac:dyDescent="0.3">
      <c r="I114" s="2"/>
      <c r="J114" s="2"/>
    </row>
    <row r="115" spans="9:10" x14ac:dyDescent="0.3">
      <c r="I115" s="2"/>
      <c r="J115" s="2"/>
    </row>
    <row r="116" spans="9:10" x14ac:dyDescent="0.3">
      <c r="I116" s="2"/>
      <c r="J116" s="2"/>
    </row>
    <row r="117" spans="9:10" x14ac:dyDescent="0.3">
      <c r="I117" s="2"/>
      <c r="J117" s="2"/>
    </row>
    <row r="118" spans="9:10" x14ac:dyDescent="0.3">
      <c r="I118" s="2"/>
      <c r="J118" s="2"/>
    </row>
    <row r="119" spans="9:10" x14ac:dyDescent="0.3">
      <c r="I119" s="2"/>
      <c r="J119" s="2"/>
    </row>
    <row r="120" spans="9:10" x14ac:dyDescent="0.3">
      <c r="I120" s="2"/>
      <c r="J120" s="2"/>
    </row>
    <row r="121" spans="9:10" x14ac:dyDescent="0.3">
      <c r="I121" s="2"/>
      <c r="J121" s="2"/>
    </row>
    <row r="122" spans="9:10" x14ac:dyDescent="0.3">
      <c r="I122" s="2"/>
      <c r="J122" s="2"/>
    </row>
    <row r="123" spans="9:10" x14ac:dyDescent="0.3">
      <c r="I123" s="2"/>
      <c r="J123" s="2"/>
    </row>
    <row r="124" spans="9:10" x14ac:dyDescent="0.3">
      <c r="I124" s="2"/>
      <c r="J124" s="2"/>
    </row>
    <row r="125" spans="9:10" x14ac:dyDescent="0.3">
      <c r="I125" s="2"/>
      <c r="J125" s="2"/>
    </row>
    <row r="126" spans="9:10" x14ac:dyDescent="0.3">
      <c r="I126" s="2"/>
      <c r="J126" s="2"/>
    </row>
    <row r="127" spans="9:10" x14ac:dyDescent="0.3">
      <c r="I127" s="2"/>
      <c r="J127" s="2"/>
    </row>
    <row r="128" spans="9:10" x14ac:dyDescent="0.3">
      <c r="I128" s="2"/>
      <c r="J128" s="2"/>
    </row>
    <row r="129" spans="9:10" x14ac:dyDescent="0.3">
      <c r="I129" s="2"/>
      <c r="J129" s="2"/>
    </row>
    <row r="130" spans="9:10" x14ac:dyDescent="0.3">
      <c r="I130" s="2"/>
      <c r="J130" s="2"/>
    </row>
    <row r="131" spans="9:10" x14ac:dyDescent="0.3">
      <c r="I131" s="2"/>
      <c r="J131" s="2"/>
    </row>
    <row r="132" spans="9:10" x14ac:dyDescent="0.3">
      <c r="I132" s="2"/>
      <c r="J132" s="2"/>
    </row>
    <row r="133" spans="9:10" x14ac:dyDescent="0.3">
      <c r="I133" s="2"/>
      <c r="J133" s="2"/>
    </row>
    <row r="134" spans="9:10" x14ac:dyDescent="0.3">
      <c r="I134" s="2"/>
      <c r="J134" s="2"/>
    </row>
    <row r="135" spans="9:10" x14ac:dyDescent="0.3">
      <c r="I135" s="2"/>
      <c r="J135" s="2"/>
    </row>
    <row r="136" spans="9:10" x14ac:dyDescent="0.3">
      <c r="I136" s="2"/>
      <c r="J136" s="2"/>
    </row>
    <row r="137" spans="9:10" x14ac:dyDescent="0.3">
      <c r="I137" s="2"/>
      <c r="J137" s="2"/>
    </row>
    <row r="138" spans="9:10" x14ac:dyDescent="0.3">
      <c r="I138" s="2"/>
      <c r="J138" s="2"/>
    </row>
    <row r="139" spans="9:10" x14ac:dyDescent="0.3">
      <c r="I139" s="2"/>
      <c r="J139" s="2"/>
    </row>
    <row r="140" spans="9:10" x14ac:dyDescent="0.3">
      <c r="I140" s="2"/>
      <c r="J140" s="2"/>
    </row>
    <row r="141" spans="9:10" x14ac:dyDescent="0.3">
      <c r="I141" s="2"/>
      <c r="J141" s="2"/>
    </row>
    <row r="142" spans="9:10" x14ac:dyDescent="0.3">
      <c r="I142" s="2"/>
      <c r="J142" s="2"/>
    </row>
    <row r="143" spans="9:10" x14ac:dyDescent="0.3">
      <c r="I143" s="2"/>
      <c r="J143" s="2"/>
    </row>
    <row r="144" spans="9:10" x14ac:dyDescent="0.3">
      <c r="I144" s="2"/>
      <c r="J144" s="2"/>
    </row>
    <row r="145" spans="9:10" x14ac:dyDescent="0.3">
      <c r="I145" s="2"/>
      <c r="J145" s="2"/>
    </row>
    <row r="146" spans="9:10" x14ac:dyDescent="0.3">
      <c r="I146" s="2"/>
      <c r="J146" s="2"/>
    </row>
    <row r="147" spans="9:10" x14ac:dyDescent="0.3">
      <c r="I147" s="2"/>
      <c r="J147" s="2"/>
    </row>
    <row r="148" spans="9:10" x14ac:dyDescent="0.3">
      <c r="I148" s="2"/>
      <c r="J148" s="2"/>
    </row>
    <row r="149" spans="9:10" x14ac:dyDescent="0.3">
      <c r="I149" s="2"/>
      <c r="J149" s="2"/>
    </row>
    <row r="150" spans="9:10" x14ac:dyDescent="0.3">
      <c r="I150" s="2"/>
      <c r="J150" s="2"/>
    </row>
    <row r="151" spans="9:10" x14ac:dyDescent="0.3">
      <c r="I151" s="2"/>
      <c r="J151" s="2"/>
    </row>
    <row r="152" spans="9:10" x14ac:dyDescent="0.3">
      <c r="I152" s="2"/>
      <c r="J152" s="2"/>
    </row>
    <row r="153" spans="9:10" x14ac:dyDescent="0.3">
      <c r="I153" s="2"/>
      <c r="J153" s="2"/>
    </row>
    <row r="154" spans="9:10" x14ac:dyDescent="0.3">
      <c r="I154" s="2"/>
      <c r="J154" s="2"/>
    </row>
    <row r="155" spans="9:10" x14ac:dyDescent="0.3">
      <c r="I155" s="2"/>
      <c r="J155" s="2"/>
    </row>
    <row r="156" spans="9:10" x14ac:dyDescent="0.3">
      <c r="I156" s="2"/>
      <c r="J156" s="2"/>
    </row>
    <row r="157" spans="9:10" x14ac:dyDescent="0.3">
      <c r="I157" s="2"/>
      <c r="J157" s="2"/>
    </row>
    <row r="158" spans="9:10" x14ac:dyDescent="0.3">
      <c r="I158" s="2"/>
      <c r="J158" s="2"/>
    </row>
    <row r="159" spans="9:10" x14ac:dyDescent="0.3">
      <c r="I159" s="2"/>
      <c r="J159" s="2"/>
    </row>
    <row r="160" spans="9:10" x14ac:dyDescent="0.3">
      <c r="I160" s="2"/>
      <c r="J160" s="2"/>
    </row>
    <row r="161" spans="9:10" x14ac:dyDescent="0.3">
      <c r="I161" s="2"/>
      <c r="J161" s="2"/>
    </row>
    <row r="162" spans="9:10" x14ac:dyDescent="0.3">
      <c r="I162" s="2"/>
      <c r="J162" s="2"/>
    </row>
    <row r="163" spans="9:10" x14ac:dyDescent="0.3">
      <c r="I163" s="2"/>
      <c r="J163" s="2"/>
    </row>
    <row r="164" spans="9:10" x14ac:dyDescent="0.3">
      <c r="I164" s="2"/>
      <c r="J164" s="2"/>
    </row>
    <row r="165" spans="9:10" x14ac:dyDescent="0.3">
      <c r="I165" s="2"/>
      <c r="J165" s="2"/>
    </row>
    <row r="166" spans="9:10" x14ac:dyDescent="0.3">
      <c r="I166" s="2"/>
      <c r="J166" s="2"/>
    </row>
    <row r="167" spans="9:10" x14ac:dyDescent="0.3">
      <c r="I167" s="2"/>
      <c r="J167" s="2"/>
    </row>
    <row r="168" spans="9:10" x14ac:dyDescent="0.3">
      <c r="I168" s="2"/>
      <c r="J168" s="2"/>
    </row>
    <row r="169" spans="9:10" x14ac:dyDescent="0.3">
      <c r="I169" s="2"/>
      <c r="J169" s="2"/>
    </row>
    <row r="170" spans="9:10" x14ac:dyDescent="0.3">
      <c r="I170" s="2"/>
      <c r="J170" s="2"/>
    </row>
    <row r="171" spans="9:10" x14ac:dyDescent="0.3">
      <c r="I171" s="2"/>
      <c r="J171" s="2"/>
    </row>
    <row r="172" spans="9:10" x14ac:dyDescent="0.3">
      <c r="I172" s="2"/>
      <c r="J172" s="2"/>
    </row>
    <row r="173" spans="9:10" x14ac:dyDescent="0.3">
      <c r="I173" s="2"/>
      <c r="J173" s="2"/>
    </row>
    <row r="174" spans="9:10" x14ac:dyDescent="0.3">
      <c r="I174" s="2"/>
      <c r="J174" s="2"/>
    </row>
    <row r="175" spans="9:10" x14ac:dyDescent="0.3">
      <c r="I175" s="2"/>
      <c r="J175" s="2"/>
    </row>
    <row r="176" spans="9:10" x14ac:dyDescent="0.3">
      <c r="I176" s="2"/>
      <c r="J176" s="2"/>
    </row>
    <row r="177" spans="9:10" x14ac:dyDescent="0.3">
      <c r="I177" s="2"/>
      <c r="J177" s="2"/>
    </row>
    <row r="178" spans="9:10" x14ac:dyDescent="0.3">
      <c r="I178" s="2"/>
      <c r="J178" s="2"/>
    </row>
    <row r="179" spans="9:10" x14ac:dyDescent="0.3">
      <c r="I179" s="2"/>
      <c r="J179" s="2"/>
    </row>
    <row r="180" spans="9:10" x14ac:dyDescent="0.3">
      <c r="I180" s="2"/>
      <c r="J180" s="2"/>
    </row>
    <row r="181" spans="9:10" x14ac:dyDescent="0.3">
      <c r="I181" s="2"/>
      <c r="J181" s="2"/>
    </row>
    <row r="182" spans="9:10" x14ac:dyDescent="0.3">
      <c r="I182" s="2"/>
      <c r="J182" s="2"/>
    </row>
    <row r="183" spans="9:10" x14ac:dyDescent="0.3">
      <c r="I183" s="2"/>
      <c r="J183" s="2"/>
    </row>
    <row r="184" spans="9:10" x14ac:dyDescent="0.3">
      <c r="I184" s="2"/>
      <c r="J184" s="2"/>
    </row>
    <row r="185" spans="9:10" x14ac:dyDescent="0.3">
      <c r="I185" s="2"/>
      <c r="J185" s="2"/>
    </row>
    <row r="186" spans="9:10" x14ac:dyDescent="0.3">
      <c r="I186" s="2"/>
      <c r="J186" s="2"/>
    </row>
    <row r="187" spans="9:10" x14ac:dyDescent="0.3">
      <c r="I187" s="2"/>
      <c r="J187" s="2"/>
    </row>
    <row r="188" spans="9:10" x14ac:dyDescent="0.3">
      <c r="I188" s="2"/>
      <c r="J188" s="2"/>
    </row>
    <row r="189" spans="9:10" x14ac:dyDescent="0.3">
      <c r="I189" s="2"/>
      <c r="J189" s="2"/>
    </row>
    <row r="190" spans="9:10" x14ac:dyDescent="0.3">
      <c r="I190" s="2"/>
      <c r="J190" s="2"/>
    </row>
    <row r="191" spans="9:10" x14ac:dyDescent="0.3">
      <c r="I191" s="2"/>
      <c r="J191" s="2"/>
    </row>
    <row r="192" spans="9:10" x14ac:dyDescent="0.3">
      <c r="I192" s="2"/>
      <c r="J192" s="2"/>
    </row>
    <row r="193" spans="9:10" x14ac:dyDescent="0.3">
      <c r="I193" s="2"/>
      <c r="J193" s="2"/>
    </row>
    <row r="194" spans="9:10" x14ac:dyDescent="0.3">
      <c r="I194" s="2"/>
      <c r="J194" s="2"/>
    </row>
    <row r="195" spans="9:10" x14ac:dyDescent="0.3">
      <c r="I195" s="2"/>
      <c r="J195" s="2"/>
    </row>
    <row r="196" spans="9:10" x14ac:dyDescent="0.3">
      <c r="I196" s="2"/>
      <c r="J196" s="2"/>
    </row>
    <row r="197" spans="9:10" x14ac:dyDescent="0.3">
      <c r="I197" s="2"/>
      <c r="J197" s="2"/>
    </row>
    <row r="198" spans="9:10" x14ac:dyDescent="0.3">
      <c r="I198" s="2"/>
      <c r="J198" s="2"/>
    </row>
    <row r="199" spans="9:10" x14ac:dyDescent="0.3">
      <c r="I199" s="2"/>
      <c r="J199" s="2"/>
    </row>
    <row r="200" spans="9:10" x14ac:dyDescent="0.3">
      <c r="I200" s="2"/>
      <c r="J200" s="2"/>
    </row>
    <row r="201" spans="9:10" x14ac:dyDescent="0.3">
      <c r="I201" s="2"/>
      <c r="J201" s="2"/>
    </row>
    <row r="202" spans="9:10" x14ac:dyDescent="0.3">
      <c r="I202" s="2"/>
      <c r="J202" s="2"/>
    </row>
    <row r="203" spans="9:10" x14ac:dyDescent="0.3">
      <c r="I203" s="2"/>
      <c r="J203" s="2"/>
    </row>
    <row r="204" spans="9:10" x14ac:dyDescent="0.3">
      <c r="I204" s="2"/>
      <c r="J204" s="2"/>
    </row>
    <row r="205" spans="9:10" x14ac:dyDescent="0.3">
      <c r="I205" s="2"/>
      <c r="J205" s="2"/>
    </row>
    <row r="206" spans="9:10" x14ac:dyDescent="0.3">
      <c r="I206" s="2"/>
      <c r="J206" s="2"/>
    </row>
    <row r="207" spans="9:10" x14ac:dyDescent="0.3">
      <c r="I207" s="2"/>
      <c r="J207" s="2"/>
    </row>
    <row r="208" spans="9:10" x14ac:dyDescent="0.3">
      <c r="I208" s="2"/>
      <c r="J208" s="2"/>
    </row>
    <row r="209" spans="9:10" x14ac:dyDescent="0.3">
      <c r="I209" s="2"/>
      <c r="J209" s="2"/>
    </row>
    <row r="210" spans="9:10" x14ac:dyDescent="0.3">
      <c r="I210" s="2"/>
      <c r="J210" s="2"/>
    </row>
    <row r="211" spans="9:10" x14ac:dyDescent="0.3">
      <c r="I211" s="2"/>
      <c r="J211" s="2"/>
    </row>
    <row r="212" spans="9:10" x14ac:dyDescent="0.3">
      <c r="I212" s="2"/>
      <c r="J212" s="2"/>
    </row>
    <row r="213" spans="9:10" x14ac:dyDescent="0.3">
      <c r="I213" s="2"/>
      <c r="J213" s="2"/>
    </row>
    <row r="214" spans="9:10" x14ac:dyDescent="0.3">
      <c r="I214" s="2"/>
      <c r="J214" s="2"/>
    </row>
    <row r="215" spans="9:10" x14ac:dyDescent="0.3">
      <c r="I215" s="2"/>
      <c r="J215" s="2"/>
    </row>
    <row r="216" spans="9:10" x14ac:dyDescent="0.3">
      <c r="I216" s="2"/>
      <c r="J216" s="2"/>
    </row>
    <row r="217" spans="9:10" x14ac:dyDescent="0.3">
      <c r="I217" s="2"/>
      <c r="J217" s="2"/>
    </row>
    <row r="218" spans="9:10" x14ac:dyDescent="0.3">
      <c r="I218" s="2"/>
      <c r="J218" s="2"/>
    </row>
    <row r="219" spans="9:10" x14ac:dyDescent="0.3">
      <c r="I219" s="2"/>
      <c r="J219" s="2"/>
    </row>
    <row r="220" spans="9:10" x14ac:dyDescent="0.3">
      <c r="I220" s="2"/>
      <c r="J220" s="2"/>
    </row>
    <row r="221" spans="9:10" x14ac:dyDescent="0.3">
      <c r="I221" s="2"/>
      <c r="J221" s="2"/>
    </row>
    <row r="222" spans="9:10" x14ac:dyDescent="0.3">
      <c r="I222" s="2"/>
      <c r="J222" s="2"/>
    </row>
    <row r="223" spans="9:10" x14ac:dyDescent="0.3">
      <c r="I223" s="2"/>
      <c r="J223" s="2"/>
    </row>
    <row r="224" spans="9:10" x14ac:dyDescent="0.3">
      <c r="I224" s="2"/>
      <c r="J224" s="2"/>
    </row>
    <row r="225" spans="9:10" x14ac:dyDescent="0.3">
      <c r="I225" s="2"/>
      <c r="J225" s="2"/>
    </row>
    <row r="226" spans="9:10" x14ac:dyDescent="0.3">
      <c r="I226" s="2"/>
      <c r="J226" s="2"/>
    </row>
    <row r="227" spans="9:10" x14ac:dyDescent="0.3">
      <c r="I227" s="2"/>
      <c r="J227" s="2"/>
    </row>
    <row r="228" spans="9:10" x14ac:dyDescent="0.3">
      <c r="I228" s="2"/>
      <c r="J228" s="2"/>
    </row>
    <row r="229" spans="9:10" x14ac:dyDescent="0.3">
      <c r="I229" s="2"/>
      <c r="J229" s="2"/>
    </row>
    <row r="230" spans="9:10" x14ac:dyDescent="0.3">
      <c r="I230" s="2"/>
      <c r="J230" s="2"/>
    </row>
    <row r="231" spans="9:10" x14ac:dyDescent="0.3">
      <c r="I231" s="2"/>
      <c r="J231" s="2"/>
    </row>
    <row r="232" spans="9:10" x14ac:dyDescent="0.3">
      <c r="I232" s="2"/>
      <c r="J232" s="2"/>
    </row>
    <row r="233" spans="9:10" x14ac:dyDescent="0.3">
      <c r="I233" s="2"/>
      <c r="J233" s="2"/>
    </row>
    <row r="234" spans="9:10" x14ac:dyDescent="0.3">
      <c r="I234" s="2"/>
      <c r="J234" s="2"/>
    </row>
    <row r="235" spans="9:10" x14ac:dyDescent="0.3">
      <c r="I235" s="2"/>
      <c r="J235" s="2"/>
    </row>
    <row r="236" spans="9:10" x14ac:dyDescent="0.3">
      <c r="I236" s="2"/>
      <c r="J236" s="2"/>
    </row>
    <row r="237" spans="9:10" x14ac:dyDescent="0.3">
      <c r="I237" s="2"/>
      <c r="J237" s="2"/>
    </row>
    <row r="238" spans="9:10" x14ac:dyDescent="0.3">
      <c r="I238" s="2"/>
      <c r="J238" s="2"/>
    </row>
    <row r="239" spans="9:10" x14ac:dyDescent="0.3">
      <c r="I239" s="2"/>
      <c r="J239" s="2"/>
    </row>
    <row r="240" spans="9:10" x14ac:dyDescent="0.3">
      <c r="I240" s="2"/>
      <c r="J240" s="2"/>
    </row>
    <row r="241" spans="9:10" x14ac:dyDescent="0.3">
      <c r="I241" s="2"/>
      <c r="J241" s="2"/>
    </row>
    <row r="242" spans="9:10" x14ac:dyDescent="0.3">
      <c r="I242" s="2"/>
      <c r="J242" s="2"/>
    </row>
    <row r="243" spans="9:10" x14ac:dyDescent="0.3">
      <c r="I243" s="2"/>
      <c r="J243" s="2"/>
    </row>
    <row r="244" spans="9:10" x14ac:dyDescent="0.3">
      <c r="I244" s="2"/>
      <c r="J244" s="2"/>
    </row>
    <row r="245" spans="9:10" x14ac:dyDescent="0.3">
      <c r="I245" s="2"/>
      <c r="J245" s="2"/>
    </row>
    <row r="246" spans="9:10" x14ac:dyDescent="0.3">
      <c r="I246" s="2"/>
      <c r="J246" s="2"/>
    </row>
    <row r="247" spans="9:10" x14ac:dyDescent="0.3">
      <c r="I247" s="2"/>
      <c r="J247" s="2"/>
    </row>
    <row r="248" spans="9:10" x14ac:dyDescent="0.3">
      <c r="I248" s="2"/>
      <c r="J248" s="2"/>
    </row>
    <row r="249" spans="9:10" x14ac:dyDescent="0.3">
      <c r="I249" s="2"/>
      <c r="J249" s="2"/>
    </row>
    <row r="250" spans="9:10" x14ac:dyDescent="0.3">
      <c r="I250" s="2"/>
      <c r="J250" s="2"/>
    </row>
    <row r="251" spans="9:10" x14ac:dyDescent="0.3">
      <c r="I251" s="2"/>
      <c r="J251" s="2"/>
    </row>
    <row r="252" spans="9:10" x14ac:dyDescent="0.3">
      <c r="I252" s="2"/>
      <c r="J252" s="2"/>
    </row>
    <row r="253" spans="9:10" x14ac:dyDescent="0.3">
      <c r="I253" s="2"/>
      <c r="J253" s="2"/>
    </row>
    <row r="254" spans="9:10" x14ac:dyDescent="0.3">
      <c r="I254" s="2"/>
      <c r="J254" s="2"/>
    </row>
    <row r="255" spans="9:10" x14ac:dyDescent="0.3">
      <c r="I255" s="2"/>
      <c r="J255" s="2"/>
    </row>
    <row r="256" spans="9:10" x14ac:dyDescent="0.3">
      <c r="I256" s="2"/>
      <c r="J256" s="2"/>
    </row>
    <row r="257" spans="9:10" x14ac:dyDescent="0.3">
      <c r="I257" s="2"/>
      <c r="J257" s="2"/>
    </row>
    <row r="258" spans="9:10" x14ac:dyDescent="0.3">
      <c r="I258" s="2"/>
      <c r="J258" s="2"/>
    </row>
    <row r="259" spans="9:10" x14ac:dyDescent="0.3">
      <c r="I259" s="2"/>
      <c r="J259" s="2"/>
    </row>
    <row r="260" spans="9:10" x14ac:dyDescent="0.3">
      <c r="I260" s="2"/>
      <c r="J260" s="2"/>
    </row>
    <row r="261" spans="9:10" x14ac:dyDescent="0.3">
      <c r="I261" s="2"/>
      <c r="J261" s="2"/>
    </row>
    <row r="262" spans="9:10" x14ac:dyDescent="0.3">
      <c r="I262" s="2"/>
      <c r="J262" s="2"/>
    </row>
    <row r="263" spans="9:10" x14ac:dyDescent="0.3">
      <c r="I263" s="2"/>
      <c r="J263" s="2"/>
    </row>
    <row r="264" spans="9:10" x14ac:dyDescent="0.3">
      <c r="I264" s="2"/>
      <c r="J264" s="2"/>
    </row>
    <row r="265" spans="9:10" x14ac:dyDescent="0.3">
      <c r="I265" s="2"/>
      <c r="J265" s="2"/>
    </row>
    <row r="266" spans="9:10" x14ac:dyDescent="0.3">
      <c r="I266" s="2"/>
      <c r="J266" s="2"/>
    </row>
    <row r="267" spans="9:10" x14ac:dyDescent="0.3">
      <c r="I267" s="2"/>
      <c r="J267" s="2"/>
    </row>
    <row r="268" spans="9:10" x14ac:dyDescent="0.3">
      <c r="I268" s="2"/>
      <c r="J268" s="2"/>
    </row>
    <row r="269" spans="9:10" x14ac:dyDescent="0.3">
      <c r="I269" s="2"/>
      <c r="J269" s="2"/>
    </row>
    <row r="270" spans="9:10" x14ac:dyDescent="0.3">
      <c r="I270" s="2"/>
      <c r="J270" s="2"/>
    </row>
    <row r="271" spans="9:10" x14ac:dyDescent="0.3">
      <c r="I271" s="2"/>
      <c r="J271" s="2"/>
    </row>
    <row r="272" spans="9:10" x14ac:dyDescent="0.3">
      <c r="I272" s="2"/>
      <c r="J272" s="2"/>
    </row>
    <row r="273" spans="9:10" x14ac:dyDescent="0.3">
      <c r="I273" s="2"/>
      <c r="J273" s="2"/>
    </row>
    <row r="274" spans="9:10" x14ac:dyDescent="0.3">
      <c r="I274" s="2"/>
      <c r="J274" s="2"/>
    </row>
    <row r="275" spans="9:10" x14ac:dyDescent="0.3">
      <c r="I275" s="2"/>
      <c r="J275" s="2"/>
    </row>
    <row r="276" spans="9:10" x14ac:dyDescent="0.3">
      <c r="I276" s="2"/>
      <c r="J276" s="2"/>
    </row>
    <row r="277" spans="9:10" x14ac:dyDescent="0.3">
      <c r="I277" s="2"/>
      <c r="J277" s="2"/>
    </row>
    <row r="278" spans="9:10" x14ac:dyDescent="0.3">
      <c r="I278" s="2"/>
      <c r="J278" s="2"/>
    </row>
    <row r="279" spans="9:10" x14ac:dyDescent="0.3">
      <c r="I279" s="2"/>
      <c r="J279" s="2"/>
    </row>
    <row r="280" spans="9:10" x14ac:dyDescent="0.3">
      <c r="I280" s="2"/>
      <c r="J280" s="2"/>
    </row>
    <row r="281" spans="9:10" x14ac:dyDescent="0.3">
      <c r="I281" s="2"/>
      <c r="J281" s="2"/>
    </row>
    <row r="282" spans="9:10" x14ac:dyDescent="0.3">
      <c r="I282" s="2"/>
      <c r="J282" s="2"/>
    </row>
    <row r="283" spans="9:10" x14ac:dyDescent="0.3">
      <c r="I283" s="2"/>
      <c r="J283" s="2"/>
    </row>
    <row r="284" spans="9:10" x14ac:dyDescent="0.3">
      <c r="I284" s="2"/>
      <c r="J284" s="2"/>
    </row>
    <row r="285" spans="9:10" x14ac:dyDescent="0.3">
      <c r="I285" s="2"/>
      <c r="J285" s="2"/>
    </row>
    <row r="286" spans="9:10" x14ac:dyDescent="0.3">
      <c r="I286" s="2"/>
      <c r="J286" s="2"/>
    </row>
    <row r="287" spans="9:10" x14ac:dyDescent="0.3">
      <c r="I287" s="2"/>
      <c r="J287" s="2"/>
    </row>
    <row r="288" spans="9:10" x14ac:dyDescent="0.3">
      <c r="I288" s="2"/>
      <c r="J288" s="2"/>
    </row>
    <row r="289" spans="9:10" x14ac:dyDescent="0.3">
      <c r="I289" s="2"/>
      <c r="J289" s="2"/>
    </row>
    <row r="290" spans="9:10" x14ac:dyDescent="0.3">
      <c r="I290" s="2"/>
      <c r="J290" s="2"/>
    </row>
    <row r="291" spans="9:10" x14ac:dyDescent="0.3">
      <c r="I291" s="2"/>
      <c r="J291" s="2"/>
    </row>
    <row r="292" spans="9:10" x14ac:dyDescent="0.3">
      <c r="I292" s="2"/>
      <c r="J292" s="2"/>
    </row>
    <row r="293" spans="9:10" x14ac:dyDescent="0.3">
      <c r="I293" s="2"/>
      <c r="J293" s="2"/>
    </row>
    <row r="294" spans="9:10" x14ac:dyDescent="0.3">
      <c r="I294" s="2"/>
      <c r="J294" s="2"/>
    </row>
    <row r="295" spans="9:10" x14ac:dyDescent="0.3">
      <c r="I295" s="2"/>
      <c r="J295" s="2"/>
    </row>
    <row r="296" spans="9:10" x14ac:dyDescent="0.3">
      <c r="I296" s="2"/>
      <c r="J296" s="2"/>
    </row>
    <row r="297" spans="9:10" x14ac:dyDescent="0.3">
      <c r="I297" s="2"/>
      <c r="J297" s="2"/>
    </row>
    <row r="298" spans="9:10" x14ac:dyDescent="0.3">
      <c r="I298" s="2"/>
      <c r="J298" s="2"/>
    </row>
    <row r="299" spans="9:10" x14ac:dyDescent="0.3">
      <c r="I299" s="2"/>
      <c r="J299" s="2"/>
    </row>
    <row r="300" spans="9:10" x14ac:dyDescent="0.3">
      <c r="I300" s="2"/>
      <c r="J300" s="2"/>
    </row>
    <row r="301" spans="9:10" x14ac:dyDescent="0.3">
      <c r="I301" s="2"/>
      <c r="J301" s="2"/>
    </row>
    <row r="302" spans="9:10" x14ac:dyDescent="0.3">
      <c r="I302" s="2"/>
      <c r="J302" s="2"/>
    </row>
    <row r="303" spans="9:10" x14ac:dyDescent="0.3">
      <c r="I303" s="2"/>
      <c r="J303" s="2"/>
    </row>
    <row r="304" spans="9:10" x14ac:dyDescent="0.3">
      <c r="I304" s="2"/>
      <c r="J304" s="2"/>
    </row>
    <row r="305" spans="9:10" x14ac:dyDescent="0.3">
      <c r="I305" s="2"/>
      <c r="J305" s="2"/>
    </row>
    <row r="306" spans="9:10" x14ac:dyDescent="0.3">
      <c r="I306" s="2"/>
      <c r="J306" s="2"/>
    </row>
    <row r="307" spans="9:10" x14ac:dyDescent="0.3">
      <c r="I307" s="2"/>
      <c r="J307" s="2"/>
    </row>
    <row r="308" spans="9:10" x14ac:dyDescent="0.3">
      <c r="I308" s="2"/>
      <c r="J308" s="2"/>
    </row>
    <row r="309" spans="9:10" x14ac:dyDescent="0.3">
      <c r="I309" s="2"/>
      <c r="J309" s="2"/>
    </row>
    <row r="310" spans="9:10" x14ac:dyDescent="0.3">
      <c r="I310" s="2"/>
      <c r="J310" s="2"/>
    </row>
    <row r="311" spans="9:10" x14ac:dyDescent="0.3">
      <c r="I311" s="2"/>
      <c r="J311" s="2"/>
    </row>
    <row r="312" spans="9:10" x14ac:dyDescent="0.3">
      <c r="I312" s="2"/>
      <c r="J312" s="2"/>
    </row>
    <row r="313" spans="9:10" x14ac:dyDescent="0.3">
      <c r="I313" s="2"/>
      <c r="J313" s="2"/>
    </row>
    <row r="314" spans="9:10" x14ac:dyDescent="0.3">
      <c r="I314" s="2"/>
      <c r="J314" s="2"/>
    </row>
    <row r="315" spans="9:10" x14ac:dyDescent="0.3">
      <c r="I315" s="2"/>
      <c r="J315" s="2"/>
    </row>
    <row r="316" spans="9:10" x14ac:dyDescent="0.3">
      <c r="I316" s="2"/>
      <c r="J316" s="2"/>
    </row>
    <row r="317" spans="9:10" x14ac:dyDescent="0.3">
      <c r="I317" s="2"/>
      <c r="J317" s="2"/>
    </row>
  </sheetData>
  <mergeCells count="4">
    <mergeCell ref="H54:I54"/>
    <mergeCell ref="H55:I55"/>
    <mergeCell ref="H56:I56"/>
    <mergeCell ref="B38:C3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6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49"/>
  <sheetViews>
    <sheetView tabSelected="1" topLeftCell="A4" workbookViewId="0">
      <selection activeCell="F41" sqref="F41"/>
    </sheetView>
  </sheetViews>
  <sheetFormatPr defaultRowHeight="14.4" x14ac:dyDescent="0.3"/>
  <cols>
    <col min="2" max="2" width="29.33203125" bestFit="1" customWidth="1"/>
    <col min="3" max="3" width="14.33203125" bestFit="1" customWidth="1"/>
    <col min="4" max="4" width="14.6640625" customWidth="1"/>
    <col min="5" max="5" width="14.21875" bestFit="1" customWidth="1"/>
    <col min="6" max="6" width="14.33203125" bestFit="1" customWidth="1"/>
  </cols>
  <sheetData>
    <row r="5" spans="1:6" x14ac:dyDescent="0.3">
      <c r="A5" s="60"/>
      <c r="B5" s="60"/>
      <c r="C5" s="60"/>
      <c r="D5" s="60"/>
      <c r="E5" s="60"/>
      <c r="F5" s="60"/>
    </row>
    <row r="6" spans="1:6" x14ac:dyDescent="0.3">
      <c r="A6" s="61"/>
      <c r="B6" s="61"/>
      <c r="C6" s="61"/>
      <c r="D6" s="61"/>
      <c r="E6" s="61"/>
      <c r="F6" s="61"/>
    </row>
    <row r="7" spans="1:6" x14ac:dyDescent="0.3">
      <c r="A7" s="60" t="s">
        <v>120</v>
      </c>
      <c r="B7" s="60"/>
      <c r="C7" s="60"/>
      <c r="D7" s="60"/>
      <c r="E7" s="60"/>
      <c r="F7" s="60"/>
    </row>
    <row r="8" spans="1:6" x14ac:dyDescent="0.3">
      <c r="A8" s="61"/>
      <c r="B8" s="61"/>
      <c r="C8" s="61"/>
      <c r="D8" s="61"/>
      <c r="E8" s="61"/>
      <c r="F8" s="61"/>
    </row>
    <row r="9" spans="1:6" x14ac:dyDescent="0.3">
      <c r="A9" s="61" t="s">
        <v>130</v>
      </c>
      <c r="B9" s="61"/>
      <c r="C9" s="61"/>
      <c r="D9" s="61"/>
      <c r="E9" s="61"/>
      <c r="F9" s="61"/>
    </row>
    <row r="10" spans="1:6" ht="15" thickBot="1" x14ac:dyDescent="0.35">
      <c r="A10" s="61" t="s">
        <v>131</v>
      </c>
      <c r="B10" s="61"/>
      <c r="C10" s="61"/>
      <c r="D10" s="61"/>
      <c r="E10" s="61"/>
      <c r="F10" s="61"/>
    </row>
    <row r="11" spans="1:6" ht="16.2" thickBot="1" x14ac:dyDescent="0.35">
      <c r="A11" s="61"/>
      <c r="B11" s="61"/>
      <c r="C11" s="61"/>
      <c r="D11" s="62">
        <v>2016</v>
      </c>
      <c r="E11" s="63"/>
      <c r="F11" s="63"/>
    </row>
    <row r="12" spans="1:6" ht="15.6" x14ac:dyDescent="0.3">
      <c r="A12" s="64" t="s">
        <v>121</v>
      </c>
      <c r="B12" s="65" t="s">
        <v>122</v>
      </c>
      <c r="C12" s="65" t="s">
        <v>123</v>
      </c>
      <c r="D12" s="66" t="s">
        <v>124</v>
      </c>
      <c r="E12" s="66"/>
      <c r="F12" s="67"/>
    </row>
    <row r="13" spans="1:6" ht="15.6" x14ac:dyDescent="0.3">
      <c r="A13" s="68"/>
      <c r="B13" s="69"/>
      <c r="C13" s="69"/>
      <c r="D13" s="70">
        <v>1</v>
      </c>
      <c r="E13" s="70">
        <v>2</v>
      </c>
      <c r="F13" s="71">
        <v>3</v>
      </c>
    </row>
    <row r="14" spans="1:6" x14ac:dyDescent="0.3">
      <c r="A14" s="72">
        <v>1</v>
      </c>
      <c r="B14" s="73" t="str">
        <f>ORÇAMENTO!D5</f>
        <v>SERVIÇOS PRELIMINARES</v>
      </c>
      <c r="C14" s="74">
        <f>ORÇAMENTO!J5</f>
        <v>5927.5560000000005</v>
      </c>
      <c r="D14" s="75">
        <v>0.9</v>
      </c>
      <c r="E14" s="75">
        <v>0.1</v>
      </c>
      <c r="F14" s="76"/>
    </row>
    <row r="15" spans="1:6" x14ac:dyDescent="0.3">
      <c r="A15" s="72"/>
      <c r="B15" s="73"/>
      <c r="C15" s="77"/>
      <c r="D15" s="78"/>
      <c r="E15" s="78"/>
      <c r="F15" s="79"/>
    </row>
    <row r="16" spans="1:6" x14ac:dyDescent="0.3">
      <c r="A16" s="72"/>
      <c r="B16" s="73"/>
      <c r="C16" s="77"/>
      <c r="D16" s="80">
        <f>C14*D14</f>
        <v>5334.800400000001</v>
      </c>
      <c r="E16" s="81">
        <f>C14*E14</f>
        <v>592.75560000000007</v>
      </c>
      <c r="F16" s="82">
        <f>C14*F14</f>
        <v>0</v>
      </c>
    </row>
    <row r="17" spans="1:6" x14ac:dyDescent="0.3">
      <c r="A17" s="72">
        <v>2</v>
      </c>
      <c r="B17" s="73" t="str">
        <f>ORÇAMENTO!D10</f>
        <v>SERVIÇO EM TERRA</v>
      </c>
      <c r="C17" s="74">
        <f>ORÇAMENTO!J10</f>
        <v>145.9136</v>
      </c>
      <c r="D17" s="75">
        <v>0.7</v>
      </c>
      <c r="E17" s="75">
        <v>0.3</v>
      </c>
      <c r="F17" s="76"/>
    </row>
    <row r="18" spans="1:6" x14ac:dyDescent="0.3">
      <c r="A18" s="72"/>
      <c r="B18" s="73"/>
      <c r="C18" s="77"/>
      <c r="D18" s="78"/>
      <c r="E18" s="78"/>
      <c r="F18" s="79"/>
    </row>
    <row r="19" spans="1:6" x14ac:dyDescent="0.3">
      <c r="A19" s="72"/>
      <c r="B19" s="73"/>
      <c r="C19" s="77"/>
      <c r="D19" s="80">
        <f>C17*D17</f>
        <v>102.13951999999999</v>
      </c>
      <c r="E19" s="81">
        <f>C17*E17</f>
        <v>43.774079999999998</v>
      </c>
      <c r="F19" s="82">
        <f>C17*F17</f>
        <v>0</v>
      </c>
    </row>
    <row r="20" spans="1:6" x14ac:dyDescent="0.3">
      <c r="A20" s="72">
        <v>3</v>
      </c>
      <c r="B20" s="73" t="str">
        <f>ORÇAMENTO!D14</f>
        <v>FUNDAÇÕES E SONDAGENS</v>
      </c>
      <c r="C20" s="74">
        <f>ORÇAMENTO!J14</f>
        <v>850.91500000000008</v>
      </c>
      <c r="D20" s="75">
        <f>D17</f>
        <v>0.7</v>
      </c>
      <c r="E20" s="75">
        <f>E17</f>
        <v>0.3</v>
      </c>
      <c r="F20" s="76"/>
    </row>
    <row r="21" spans="1:6" x14ac:dyDescent="0.3">
      <c r="A21" s="72"/>
      <c r="B21" s="73"/>
      <c r="C21" s="77"/>
      <c r="D21" s="78"/>
      <c r="E21" s="78"/>
      <c r="F21" s="79"/>
    </row>
    <row r="22" spans="1:6" x14ac:dyDescent="0.3">
      <c r="A22" s="72"/>
      <c r="B22" s="73"/>
      <c r="C22" s="77"/>
      <c r="D22" s="80">
        <f>C20*D20</f>
        <v>595.64049999999997</v>
      </c>
      <c r="E22" s="81">
        <f>C20*E20</f>
        <v>255.27450000000002</v>
      </c>
      <c r="F22" s="82">
        <f>C20*F20</f>
        <v>0</v>
      </c>
    </row>
    <row r="23" spans="1:6" x14ac:dyDescent="0.3">
      <c r="A23" s="72">
        <v>4</v>
      </c>
      <c r="B23" s="73" t="str">
        <f>ORÇAMENTO!D17</f>
        <v>INST. ELÉT./TELEFÔNICA/CABEAMENTO ESTRUTURADO</v>
      </c>
      <c r="C23" s="74">
        <f>ORÇAMENTO!J17</f>
        <v>4675.9307333332799</v>
      </c>
      <c r="D23" s="75">
        <v>0.35</v>
      </c>
      <c r="E23" s="75">
        <v>0.65</v>
      </c>
      <c r="F23" s="76"/>
    </row>
    <row r="24" spans="1:6" x14ac:dyDescent="0.3">
      <c r="A24" s="72"/>
      <c r="B24" s="73"/>
      <c r="C24" s="77"/>
      <c r="D24" s="80"/>
      <c r="E24" s="81"/>
      <c r="F24" s="82"/>
    </row>
    <row r="25" spans="1:6" x14ac:dyDescent="0.3">
      <c r="A25" s="72"/>
      <c r="B25" s="73"/>
      <c r="C25" s="77"/>
      <c r="D25" s="80">
        <f>C23*D23</f>
        <v>1636.575756666648</v>
      </c>
      <c r="E25" s="80">
        <f>C23*E23</f>
        <v>3039.354976666632</v>
      </c>
      <c r="F25" s="83">
        <f t="shared" ref="F25" si="0">E23*F23</f>
        <v>0</v>
      </c>
    </row>
    <row r="26" spans="1:6" x14ac:dyDescent="0.3">
      <c r="A26" s="72">
        <v>5</v>
      </c>
      <c r="B26" s="73" t="str">
        <f>ORÇAMENTO!D30</f>
        <v>PINTURA</v>
      </c>
      <c r="C26" s="74">
        <f>ORÇAMENTO!J30</f>
        <v>1402.828</v>
      </c>
      <c r="D26" s="75">
        <v>0.45</v>
      </c>
      <c r="E26" s="75">
        <v>0.55000000000000004</v>
      </c>
      <c r="F26" s="76"/>
    </row>
    <row r="27" spans="1:6" x14ac:dyDescent="0.3">
      <c r="A27" s="72"/>
      <c r="B27" s="73"/>
      <c r="C27" s="77"/>
      <c r="D27" s="80"/>
      <c r="E27" s="81"/>
      <c r="F27" s="82"/>
    </row>
    <row r="28" spans="1:6" x14ac:dyDescent="0.3">
      <c r="A28" s="72"/>
      <c r="B28" s="73"/>
      <c r="C28" s="77"/>
      <c r="D28" s="80">
        <f>C26*D26</f>
        <v>631.27260000000001</v>
      </c>
      <c r="E28" s="80">
        <f>C26*E26</f>
        <v>771.55540000000008</v>
      </c>
      <c r="F28" s="83">
        <f t="shared" ref="F28" si="1">E26*F26</f>
        <v>0</v>
      </c>
    </row>
    <row r="29" spans="1:6" x14ac:dyDescent="0.3">
      <c r="A29" s="72">
        <v>6</v>
      </c>
      <c r="B29" s="73" t="str">
        <f>ORÇAMENTO!D34</f>
        <v>DIVERSOS</v>
      </c>
      <c r="C29" s="74">
        <f>ORÇAMENTO!J34</f>
        <v>87446.94666666667</v>
      </c>
      <c r="D29" s="75">
        <v>0.3</v>
      </c>
      <c r="E29" s="75">
        <f>E20</f>
        <v>0.3</v>
      </c>
      <c r="F29" s="76">
        <v>0.4</v>
      </c>
    </row>
    <row r="30" spans="1:6" x14ac:dyDescent="0.3">
      <c r="A30" s="72"/>
      <c r="B30" s="73"/>
      <c r="C30" s="77"/>
      <c r="D30" s="80"/>
      <c r="E30" s="81"/>
      <c r="F30" s="82"/>
    </row>
    <row r="31" spans="1:6" x14ac:dyDescent="0.3">
      <c r="A31" s="72"/>
      <c r="B31" s="73"/>
      <c r="C31" s="77"/>
      <c r="D31" s="80">
        <f>C29*D29</f>
        <v>26234.083999999999</v>
      </c>
      <c r="E31" s="80">
        <f>C29*E29</f>
        <v>26234.083999999999</v>
      </c>
      <c r="F31" s="83">
        <f>C29*F29</f>
        <v>34978.778666666673</v>
      </c>
    </row>
    <row r="32" spans="1:6" x14ac:dyDescent="0.3">
      <c r="A32" s="72">
        <v>7</v>
      </c>
      <c r="B32" s="73" t="str">
        <f>ORÇAMENTO!D43</f>
        <v>PISO COMPACTAÇÃO AGREGADOS</v>
      </c>
      <c r="C32" s="74">
        <f>ORÇAMENTO!J43</f>
        <v>5911.3799999999992</v>
      </c>
      <c r="D32" s="75">
        <v>0.2</v>
      </c>
      <c r="E32" s="75">
        <v>0.8</v>
      </c>
      <c r="F32" s="83"/>
    </row>
    <row r="33" spans="1:6" x14ac:dyDescent="0.3">
      <c r="A33" s="72"/>
      <c r="B33" s="73"/>
      <c r="C33" s="77"/>
      <c r="D33" s="80"/>
      <c r="E33" s="80"/>
      <c r="F33" s="83"/>
    </row>
    <row r="34" spans="1:6" x14ac:dyDescent="0.3">
      <c r="A34" s="72"/>
      <c r="B34" s="73"/>
      <c r="C34" s="77"/>
      <c r="D34" s="80">
        <f>C32*D32</f>
        <v>1182.2759999999998</v>
      </c>
      <c r="E34" s="80">
        <f>C32*E32</f>
        <v>4729.1039999999994</v>
      </c>
      <c r="F34" s="83">
        <f>C32*F32</f>
        <v>0</v>
      </c>
    </row>
    <row r="35" spans="1:6" x14ac:dyDescent="0.3">
      <c r="A35" s="72">
        <v>8</v>
      </c>
      <c r="B35" s="73" t="str">
        <f>ORÇAMENTO!D50</f>
        <v>ADMINISTRAÇÃO CENTRAL</v>
      </c>
      <c r="C35" s="74">
        <f>ORÇAMENTO!J50</f>
        <v>13488.48</v>
      </c>
      <c r="D35" s="75">
        <v>0.33</v>
      </c>
      <c r="E35" s="75">
        <f>D35</f>
        <v>0.33</v>
      </c>
      <c r="F35" s="76">
        <v>0.34</v>
      </c>
    </row>
    <row r="36" spans="1:6" x14ac:dyDescent="0.3">
      <c r="A36" s="72"/>
      <c r="B36" s="73"/>
      <c r="C36" s="77"/>
      <c r="D36" s="78"/>
      <c r="E36" s="78"/>
      <c r="F36" s="79"/>
    </row>
    <row r="37" spans="1:6" x14ac:dyDescent="0.3">
      <c r="A37" s="72"/>
      <c r="B37" s="73"/>
      <c r="C37" s="77"/>
      <c r="D37" s="84">
        <f>C35*D35</f>
        <v>4451.1984000000002</v>
      </c>
      <c r="E37" s="85">
        <f>C35*E35</f>
        <v>4451.1984000000002</v>
      </c>
      <c r="F37" s="86">
        <f>C35*F35</f>
        <v>4586.0832</v>
      </c>
    </row>
    <row r="38" spans="1:6" x14ac:dyDescent="0.3">
      <c r="A38" s="87" t="s">
        <v>125</v>
      </c>
      <c r="B38" s="88"/>
      <c r="C38" s="89">
        <f>D39+E39+F39</f>
        <v>119849.94999999995</v>
      </c>
      <c r="D38" s="90">
        <f>D39/C38</f>
        <v>0.33515230650214423</v>
      </c>
      <c r="E38" s="90">
        <f>E39/C38</f>
        <v>0.33472772376347798</v>
      </c>
      <c r="F38" s="91">
        <f>F39/C38</f>
        <v>0.33011996973437779</v>
      </c>
    </row>
    <row r="39" spans="1:6" x14ac:dyDescent="0.3">
      <c r="A39" s="87"/>
      <c r="B39" s="88"/>
      <c r="C39" s="92"/>
      <c r="D39" s="93">
        <f>D16+D19+D22+D37+D25+D28+D31+D34</f>
        <v>40167.987176666647</v>
      </c>
      <c r="E39" s="93">
        <f>E16+E19+E22+E37+E25+E28+E31+E34</f>
        <v>40117.100956666633</v>
      </c>
      <c r="F39" s="93">
        <f>F16+F19+F22+F37+F25+F28+F31+F34</f>
        <v>39564.861866666673</v>
      </c>
    </row>
    <row r="40" spans="1:6" x14ac:dyDescent="0.3">
      <c r="A40" s="87" t="s">
        <v>126</v>
      </c>
      <c r="B40" s="88"/>
      <c r="C40" s="95">
        <f>D40+E40+F40</f>
        <v>29962.487499999988</v>
      </c>
      <c r="D40" s="93">
        <f>D39*0.25</f>
        <v>10041.996794166662</v>
      </c>
      <c r="E40" s="93">
        <f>E39*0.25</f>
        <v>10029.275239166658</v>
      </c>
      <c r="F40" s="94">
        <f>F39*0.25</f>
        <v>9891.2154666666684</v>
      </c>
    </row>
    <row r="41" spans="1:6" x14ac:dyDescent="0.3">
      <c r="A41" s="87" t="s">
        <v>127</v>
      </c>
      <c r="B41" s="88"/>
      <c r="C41" s="95">
        <f>D41+E41+F41</f>
        <v>149812.43749999994</v>
      </c>
      <c r="D41" s="93">
        <f>D39+D40</f>
        <v>50209.983970833309</v>
      </c>
      <c r="E41" s="93">
        <f>E39+E40</f>
        <v>50146.376195833291</v>
      </c>
      <c r="F41" s="94">
        <f>F39+F40</f>
        <v>49456.077333333342</v>
      </c>
    </row>
    <row r="42" spans="1:6" x14ac:dyDescent="0.3">
      <c r="A42" s="96" t="s">
        <v>128</v>
      </c>
      <c r="B42" s="97"/>
      <c r="C42" s="98" t="s">
        <v>129</v>
      </c>
      <c r="D42" s="90">
        <f>D43/C41</f>
        <v>0.33515230650214423</v>
      </c>
      <c r="E42" s="90">
        <f>E43/C41</f>
        <v>0.66988003026562215</v>
      </c>
      <c r="F42" s="91">
        <f>F43/C41</f>
        <v>1</v>
      </c>
    </row>
    <row r="43" spans="1:6" ht="15" thickBot="1" x14ac:dyDescent="0.35">
      <c r="A43" s="99"/>
      <c r="B43" s="100"/>
      <c r="C43" s="101"/>
      <c r="D43" s="102">
        <f>D41</f>
        <v>50209.983970833309</v>
      </c>
      <c r="E43" s="102">
        <f>D43+E41</f>
        <v>100356.36016666659</v>
      </c>
      <c r="F43" s="103">
        <f>E43+F41</f>
        <v>149812.43749999994</v>
      </c>
    </row>
    <row r="47" spans="1:6" x14ac:dyDescent="0.3">
      <c r="B47" s="104"/>
      <c r="C47" s="104"/>
      <c r="D47" s="104"/>
    </row>
    <row r="48" spans="1:6" x14ac:dyDescent="0.3">
      <c r="B48" s="104"/>
      <c r="C48" s="104"/>
      <c r="D48" s="104"/>
    </row>
    <row r="49" spans="2:4" x14ac:dyDescent="0.3">
      <c r="B49" s="104"/>
      <c r="C49" s="104"/>
      <c r="D49" s="104"/>
    </row>
  </sheetData>
  <mergeCells count="40">
    <mergeCell ref="A32:A34"/>
    <mergeCell ref="B32:B34"/>
    <mergeCell ref="C32:C34"/>
    <mergeCell ref="A41:B41"/>
    <mergeCell ref="A42:B43"/>
    <mergeCell ref="C42:C43"/>
    <mergeCell ref="B47:D47"/>
    <mergeCell ref="B48:D48"/>
    <mergeCell ref="B49:D49"/>
    <mergeCell ref="A35:A37"/>
    <mergeCell ref="B35:B37"/>
    <mergeCell ref="C35:C37"/>
    <mergeCell ref="A38:B39"/>
    <mergeCell ref="C38:C39"/>
    <mergeCell ref="A40:B40"/>
    <mergeCell ref="A26:A28"/>
    <mergeCell ref="B26:B28"/>
    <mergeCell ref="C26:C28"/>
    <mergeCell ref="A29:A31"/>
    <mergeCell ref="B29:B31"/>
    <mergeCell ref="C29:C31"/>
    <mergeCell ref="A20:A22"/>
    <mergeCell ref="B20:B22"/>
    <mergeCell ref="C20:C22"/>
    <mergeCell ref="A23:A25"/>
    <mergeCell ref="B23:B25"/>
    <mergeCell ref="C23:C25"/>
    <mergeCell ref="A14:A16"/>
    <mergeCell ref="B14:B16"/>
    <mergeCell ref="C14:C16"/>
    <mergeCell ref="A17:A19"/>
    <mergeCell ref="B17:B19"/>
    <mergeCell ref="C17:C19"/>
    <mergeCell ref="A5:F5"/>
    <mergeCell ref="A7:F7"/>
    <mergeCell ref="D11:F11"/>
    <mergeCell ref="A12:A13"/>
    <mergeCell ref="B12:B13"/>
    <mergeCell ref="C12:C13"/>
    <mergeCell ref="D12:F1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ORÇAMENTO</vt:lpstr>
      <vt:lpstr>CRONOGRAMA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2016-07-08T22:44:41Z</dcterms:modified>
</cp:coreProperties>
</file>